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827"/>
  <workbookPr codeName="ThisWorkbook"/>
  <mc:AlternateContent xmlns:mc="http://schemas.openxmlformats.org/markup-compatibility/2006">
    <mc:Choice Requires="x15">
      <x15ac:absPath xmlns:x15ac="http://schemas.microsoft.com/office/spreadsheetml/2010/11/ac" url="C:\Users\andre\Desktop\HD\"/>
    </mc:Choice>
  </mc:AlternateContent>
  <xr:revisionPtr revIDLastSave="0" documentId="8_{9D29C41E-AD89-41CA-B327-16E7CAED2B81}" xr6:coauthVersionLast="47" xr6:coauthVersionMax="47" xr10:uidLastSave="{00000000-0000-0000-0000-000000000000}"/>
  <bookViews>
    <workbookView xWindow="-98" yWindow="-98" windowWidth="17115" windowHeight="11025" tabRatio="843" xr2:uid="{00000000-000D-0000-FFFF-FFFF00000000}"/>
  </bookViews>
  <sheets>
    <sheet name="Inputs" sheetId="14" r:id="rId1"/>
    <sheet name="Rev" sheetId="18" r:id="rId2"/>
    <sheet name="IS" sheetId="1" r:id="rId3"/>
    <sheet name="BS" sheetId="2" r:id="rId4"/>
    <sheet name="CF_H" sheetId="19" r:id="rId5"/>
    <sheet name="CF_F" sheetId="28" r:id="rId6"/>
    <sheet name="CS_IS" sheetId="20" r:id="rId7"/>
    <sheet name="CS_BS" sheetId="21" r:id="rId8"/>
    <sheet name="Drivers" sheetId="22" r:id="rId9"/>
    <sheet name="WACC" sheetId="11" r:id="rId10"/>
    <sheet name="DCF_EP" sheetId="23" r:id="rId11"/>
    <sheet name="DDM" sheetId="12" r:id="rId12"/>
    <sheet name="Rel_PE" sheetId="15" r:id="rId13"/>
    <sheet name="ESOP" sheetId="13" r:id="rId14"/>
    <sheet name="Share Change" sheetId="9" r:id="rId15"/>
    <sheet name="Leases" sheetId="24" r:id="rId16"/>
    <sheet name="Ratios" sheetId="27" r:id="rId17"/>
  </sheets>
  <definedNames>
    <definedName name="_xlnm.Print_Area" localSheetId="3">BS!$A$1:$U$47</definedName>
    <definedName name="_xlnm.Print_Area" localSheetId="5">CF_F!$A$1:$K$44</definedName>
    <definedName name="_xlnm.Print_Area" localSheetId="4">CF_H!$A$1:$K$48</definedName>
    <definedName name="_xlnm.Print_Area" localSheetId="7">CS_BS!$A$1:$U$47</definedName>
    <definedName name="_xlnm.Print_Area" localSheetId="6">CS_IS!$A$1:$U$29</definedName>
    <definedName name="_xlnm.Print_Area" localSheetId="10">DCF_EP!$A$1:$K$47</definedName>
    <definedName name="_xlnm.Print_Area" localSheetId="11">DDM!$A$1:$K$22</definedName>
    <definedName name="_xlnm.Print_Area" localSheetId="8">Drivers!$A$1:$U$72</definedName>
    <definedName name="_xlnm.Print_Area" localSheetId="13">ESOP!$A$1:$F$22</definedName>
    <definedName name="_xlnm.Print_Area" localSheetId="0">Inputs!$N$1:$AH$36</definedName>
    <definedName name="_xlnm.Print_Area" localSheetId="2">IS!$A$1:$U$29</definedName>
    <definedName name="_xlnm.Print_Area" localSheetId="15">Leases!$A$1:$M$28</definedName>
    <definedName name="_xlnm.Print_Area" localSheetId="16">Ratios!$A$1:$U$32</definedName>
    <definedName name="_xlnm.Print_Area" localSheetId="12">Rel_PE!$A$1:$J$22</definedName>
    <definedName name="_xlnm.Print_Area" localSheetId="1">Rev!$A$1:$U$25</definedName>
    <definedName name="_xlnm.Print_Area" localSheetId="14">'Share Change'!$A$1:$N$24</definedName>
    <definedName name="_xlnm.Print_Area" localSheetId="9">WACC!$A$1:$J$45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7" i="14" l="1"/>
  <c r="B26" i="14"/>
  <c r="B25" i="14"/>
  <c r="B24" i="14"/>
  <c r="B20" i="14"/>
  <c r="B19" i="14"/>
  <c r="B17" i="14"/>
  <c r="E45" i="14" l="1"/>
  <c r="F45" i="14"/>
  <c r="G45" i="14"/>
  <c r="H45" i="14"/>
  <c r="I45" i="14"/>
  <c r="J45" i="14"/>
  <c r="K45" i="14"/>
  <c r="L45" i="14"/>
  <c r="M45" i="14"/>
  <c r="D45" i="14"/>
  <c r="L9" i="20"/>
  <c r="C6" i="20"/>
  <c r="C7" i="20"/>
  <c r="C9" i="20"/>
  <c r="C10" i="20"/>
  <c r="C11" i="20"/>
  <c r="C12" i="20"/>
  <c r="C13" i="20"/>
  <c r="C5" i="20"/>
  <c r="A54" i="14" l="1"/>
  <c r="T9" i="20"/>
  <c r="B5" i="23"/>
  <c r="C9" i="11"/>
  <c r="C10" i="11" s="1"/>
  <c r="C7" i="11"/>
  <c r="C8" i="11"/>
  <c r="N25" i="18"/>
  <c r="O25" i="18"/>
  <c r="P25" i="18"/>
  <c r="Q25" i="18"/>
  <c r="R25" i="18"/>
  <c r="S25" i="18"/>
  <c r="T25" i="18"/>
  <c r="U25" i="18"/>
  <c r="M24" i="18"/>
  <c r="M25" i="18" s="1"/>
  <c r="L24" i="18"/>
  <c r="L25" i="18" s="1"/>
  <c r="A4" i="24"/>
  <c r="A12" i="9"/>
  <c r="A4" i="27"/>
  <c r="A5" i="12"/>
  <c r="A10" i="23"/>
  <c r="A4" i="22"/>
  <c r="A4" i="21"/>
  <c r="A4" i="20"/>
  <c r="A4" i="28"/>
  <c r="A4" i="19"/>
  <c r="A4" i="2"/>
  <c r="A4" i="1"/>
  <c r="A4" i="18"/>
  <c r="G8" i="15"/>
  <c r="J8" i="15" s="1"/>
  <c r="G9" i="15"/>
  <c r="J9" i="15" s="1"/>
  <c r="F8" i="15"/>
  <c r="I8" i="15" s="1"/>
  <c r="F9" i="15"/>
  <c r="I9" i="15" s="1"/>
  <c r="C15" i="11"/>
  <c r="J31" i="22"/>
  <c r="N74" i="14"/>
  <c r="B6" i="23"/>
  <c r="C32" i="27"/>
  <c r="D32" i="27"/>
  <c r="E32" i="27"/>
  <c r="F32" i="27"/>
  <c r="G32" i="27"/>
  <c r="H32" i="27"/>
  <c r="I32" i="27"/>
  <c r="J32" i="27"/>
  <c r="K32" i="27"/>
  <c r="B32" i="27"/>
  <c r="C31" i="27"/>
  <c r="D31" i="27"/>
  <c r="E31" i="27"/>
  <c r="F31" i="27"/>
  <c r="G31" i="27"/>
  <c r="H31" i="27"/>
  <c r="I31" i="27"/>
  <c r="J31" i="27"/>
  <c r="K31" i="27"/>
  <c r="B31" i="27"/>
  <c r="B25" i="23"/>
  <c r="B43" i="12"/>
  <c r="C14" i="27"/>
  <c r="D14" i="27"/>
  <c r="E14" i="27"/>
  <c r="F14" i="27"/>
  <c r="G14" i="27"/>
  <c r="H14" i="27"/>
  <c r="I14" i="27"/>
  <c r="J14" i="27"/>
  <c r="K14" i="27"/>
  <c r="B14" i="27"/>
  <c r="A1" i="1"/>
  <c r="C30" i="27"/>
  <c r="D30" i="27"/>
  <c r="E30" i="27"/>
  <c r="F30" i="27"/>
  <c r="G30" i="27"/>
  <c r="H30" i="27"/>
  <c r="I30" i="27"/>
  <c r="J30" i="27"/>
  <c r="K30" i="27"/>
  <c r="B30" i="27"/>
  <c r="C27" i="27"/>
  <c r="D27" i="27"/>
  <c r="E27" i="27"/>
  <c r="F27" i="27"/>
  <c r="G27" i="27"/>
  <c r="H27" i="27"/>
  <c r="I27" i="27"/>
  <c r="J27" i="27"/>
  <c r="K27" i="27"/>
  <c r="B27" i="27"/>
  <c r="C26" i="27"/>
  <c r="D26" i="27"/>
  <c r="E26" i="27"/>
  <c r="F26" i="27"/>
  <c r="G26" i="27"/>
  <c r="H26" i="27"/>
  <c r="I26" i="27"/>
  <c r="J26" i="27"/>
  <c r="K26" i="27"/>
  <c r="B26" i="27"/>
  <c r="C13" i="27"/>
  <c r="D13" i="27"/>
  <c r="E13" i="27"/>
  <c r="F13" i="27"/>
  <c r="G13" i="27"/>
  <c r="H13" i="27"/>
  <c r="I13" i="27"/>
  <c r="J13" i="27"/>
  <c r="K13" i="27"/>
  <c r="B13" i="27"/>
  <c r="C43" i="21"/>
  <c r="D43" i="21"/>
  <c r="E43" i="21"/>
  <c r="F43" i="21"/>
  <c r="G43" i="21"/>
  <c r="H43" i="21"/>
  <c r="I43" i="21"/>
  <c r="J43" i="21"/>
  <c r="K43" i="21"/>
  <c r="C44" i="21"/>
  <c r="D44" i="21"/>
  <c r="E44" i="21"/>
  <c r="F44" i="21"/>
  <c r="G44" i="21"/>
  <c r="H44" i="21"/>
  <c r="I44" i="21"/>
  <c r="J44" i="21"/>
  <c r="K44" i="21"/>
  <c r="C45" i="21"/>
  <c r="D45" i="21"/>
  <c r="E45" i="21"/>
  <c r="F45" i="21"/>
  <c r="G45" i="21"/>
  <c r="H45" i="21"/>
  <c r="I45" i="21"/>
  <c r="J45" i="21"/>
  <c r="K45" i="21"/>
  <c r="C46" i="21"/>
  <c r="D46" i="21"/>
  <c r="E46" i="21"/>
  <c r="F46" i="21"/>
  <c r="G46" i="21"/>
  <c r="H46" i="21"/>
  <c r="I46" i="21"/>
  <c r="J46" i="21"/>
  <c r="K46" i="21"/>
  <c r="B44" i="21"/>
  <c r="B45" i="21"/>
  <c r="B46" i="21"/>
  <c r="B43" i="21"/>
  <c r="C35" i="21"/>
  <c r="D35" i="21"/>
  <c r="E35" i="21"/>
  <c r="F35" i="21"/>
  <c r="G35" i="21"/>
  <c r="H35" i="21"/>
  <c r="I35" i="21"/>
  <c r="J35" i="21"/>
  <c r="K35" i="21"/>
  <c r="C36" i="21"/>
  <c r="D36" i="21"/>
  <c r="E36" i="21"/>
  <c r="F36" i="21"/>
  <c r="G36" i="21"/>
  <c r="H36" i="21"/>
  <c r="I36" i="21"/>
  <c r="J36" i="21"/>
  <c r="K36" i="21"/>
  <c r="C37" i="21"/>
  <c r="D37" i="21"/>
  <c r="E37" i="21"/>
  <c r="F37" i="21"/>
  <c r="G37" i="21"/>
  <c r="H37" i="21"/>
  <c r="I37" i="21"/>
  <c r="J37" i="21"/>
  <c r="K37" i="21"/>
  <c r="C38" i="21"/>
  <c r="D38" i="21"/>
  <c r="E38" i="21"/>
  <c r="F38" i="21"/>
  <c r="G38" i="21"/>
  <c r="H38" i="21"/>
  <c r="I38" i="21"/>
  <c r="J38" i="21"/>
  <c r="K38" i="21"/>
  <c r="C39" i="21"/>
  <c r="D39" i="21"/>
  <c r="E39" i="21"/>
  <c r="F39" i="21"/>
  <c r="G39" i="21"/>
  <c r="H39" i="21"/>
  <c r="I39" i="21"/>
  <c r="J39" i="21"/>
  <c r="K39" i="21"/>
  <c r="C40" i="21"/>
  <c r="D40" i="21"/>
  <c r="E40" i="21"/>
  <c r="F40" i="21"/>
  <c r="G40" i="21"/>
  <c r="H40" i="21"/>
  <c r="I40" i="21"/>
  <c r="J40" i="21"/>
  <c r="K40" i="21"/>
  <c r="B36" i="21"/>
  <c r="B37" i="21"/>
  <c r="B38" i="21"/>
  <c r="B39" i="21"/>
  <c r="B40" i="21"/>
  <c r="B35" i="21"/>
  <c r="C23" i="21"/>
  <c r="D23" i="21"/>
  <c r="E23" i="21"/>
  <c r="F23" i="21"/>
  <c r="G23" i="21"/>
  <c r="H23" i="21"/>
  <c r="I23" i="21"/>
  <c r="J23" i="21"/>
  <c r="K23" i="21"/>
  <c r="C24" i="21"/>
  <c r="D24" i="21"/>
  <c r="E24" i="21"/>
  <c r="F24" i="21"/>
  <c r="G24" i="21"/>
  <c r="H24" i="21"/>
  <c r="I24" i="21"/>
  <c r="J24" i="21"/>
  <c r="K24" i="21"/>
  <c r="C25" i="21"/>
  <c r="D25" i="21"/>
  <c r="E25" i="21"/>
  <c r="F25" i="21"/>
  <c r="G25" i="21"/>
  <c r="H25" i="21"/>
  <c r="I25" i="21"/>
  <c r="J25" i="21"/>
  <c r="K25" i="21"/>
  <c r="C26" i="21"/>
  <c r="D26" i="21"/>
  <c r="E26" i="21"/>
  <c r="F26" i="21"/>
  <c r="G26" i="21"/>
  <c r="H26" i="21"/>
  <c r="I26" i="21"/>
  <c r="J26" i="21"/>
  <c r="K26" i="21"/>
  <c r="C27" i="21"/>
  <c r="D27" i="21"/>
  <c r="E27" i="21"/>
  <c r="F27" i="21"/>
  <c r="G27" i="21"/>
  <c r="H27" i="21"/>
  <c r="I27" i="21"/>
  <c r="J27" i="21"/>
  <c r="K27" i="21"/>
  <c r="C28" i="21"/>
  <c r="D28" i="21"/>
  <c r="E28" i="21"/>
  <c r="F28" i="21"/>
  <c r="G28" i="21"/>
  <c r="H28" i="21"/>
  <c r="I28" i="21"/>
  <c r="J28" i="21"/>
  <c r="K28" i="21"/>
  <c r="C29" i="21"/>
  <c r="D29" i="21"/>
  <c r="E29" i="21"/>
  <c r="F29" i="21"/>
  <c r="G29" i="21"/>
  <c r="H29" i="21"/>
  <c r="I29" i="21"/>
  <c r="J29" i="21"/>
  <c r="K29" i="21"/>
  <c r="C30" i="21"/>
  <c r="D30" i="21"/>
  <c r="E30" i="21"/>
  <c r="F30" i="21"/>
  <c r="G30" i="21"/>
  <c r="H30" i="21"/>
  <c r="I30" i="21"/>
  <c r="J30" i="21"/>
  <c r="K30" i="21"/>
  <c r="C31" i="21"/>
  <c r="D31" i="21"/>
  <c r="E31" i="21"/>
  <c r="F31" i="21"/>
  <c r="G31" i="21"/>
  <c r="H31" i="21"/>
  <c r="I31" i="21"/>
  <c r="J31" i="21"/>
  <c r="K31" i="21"/>
  <c r="B24" i="21"/>
  <c r="B25" i="21"/>
  <c r="B26" i="21"/>
  <c r="B27" i="21"/>
  <c r="B28" i="21"/>
  <c r="B29" i="21"/>
  <c r="B30" i="21"/>
  <c r="B31" i="21"/>
  <c r="B23" i="21"/>
  <c r="C8" i="21"/>
  <c r="D8" i="21"/>
  <c r="E8" i="21"/>
  <c r="F8" i="21"/>
  <c r="G8" i="21"/>
  <c r="H8" i="21"/>
  <c r="I8" i="21"/>
  <c r="J8" i="21"/>
  <c r="K8" i="21"/>
  <c r="C9" i="21"/>
  <c r="D9" i="21"/>
  <c r="E9" i="21"/>
  <c r="F9" i="21"/>
  <c r="G9" i="21"/>
  <c r="H9" i="21"/>
  <c r="I9" i="21"/>
  <c r="J9" i="21"/>
  <c r="K9" i="21"/>
  <c r="C10" i="21"/>
  <c r="D10" i="21"/>
  <c r="E10" i="21"/>
  <c r="F10" i="21"/>
  <c r="G10" i="21"/>
  <c r="H10" i="21"/>
  <c r="I10" i="21"/>
  <c r="J10" i="21"/>
  <c r="K10" i="21"/>
  <c r="C11" i="21"/>
  <c r="D11" i="21"/>
  <c r="E11" i="21"/>
  <c r="F11" i="21"/>
  <c r="G11" i="21"/>
  <c r="H11" i="21"/>
  <c r="I11" i="21"/>
  <c r="J11" i="21"/>
  <c r="K11" i="21"/>
  <c r="C12" i="21"/>
  <c r="D12" i="21"/>
  <c r="E12" i="21"/>
  <c r="F12" i="21"/>
  <c r="G12" i="21"/>
  <c r="H12" i="21"/>
  <c r="I12" i="21"/>
  <c r="J12" i="21"/>
  <c r="K12" i="21"/>
  <c r="C13" i="21"/>
  <c r="D13" i="21"/>
  <c r="E13" i="21"/>
  <c r="F13" i="21"/>
  <c r="G13" i="21"/>
  <c r="H13" i="21"/>
  <c r="I13" i="21"/>
  <c r="J13" i="21"/>
  <c r="K13" i="21"/>
  <c r="C15" i="21"/>
  <c r="D15" i="21"/>
  <c r="E15" i="21"/>
  <c r="F15" i="21"/>
  <c r="G15" i="21"/>
  <c r="H15" i="21"/>
  <c r="I15" i="21"/>
  <c r="J15" i="21"/>
  <c r="K15" i="21"/>
  <c r="C16" i="21"/>
  <c r="D16" i="21"/>
  <c r="E16" i="21"/>
  <c r="F16" i="21"/>
  <c r="G16" i="21"/>
  <c r="H16" i="21"/>
  <c r="I16" i="21"/>
  <c r="J16" i="21"/>
  <c r="K16" i="21"/>
  <c r="C17" i="21"/>
  <c r="D17" i="21"/>
  <c r="E17" i="21"/>
  <c r="F17" i="21"/>
  <c r="G17" i="21"/>
  <c r="H17" i="21"/>
  <c r="I17" i="21"/>
  <c r="J17" i="21"/>
  <c r="K17" i="21"/>
  <c r="C18" i="21"/>
  <c r="D18" i="21"/>
  <c r="E18" i="21"/>
  <c r="F18" i="21"/>
  <c r="G18" i="21"/>
  <c r="H18" i="21"/>
  <c r="I18" i="21"/>
  <c r="J18" i="21"/>
  <c r="K18" i="21"/>
  <c r="B8" i="21"/>
  <c r="B9" i="21"/>
  <c r="B10" i="21"/>
  <c r="B11" i="21"/>
  <c r="B12" i="21"/>
  <c r="B13" i="21"/>
  <c r="B15" i="21"/>
  <c r="B16" i="21"/>
  <c r="B17" i="21"/>
  <c r="B18" i="21"/>
  <c r="D13" i="15"/>
  <c r="C11" i="22"/>
  <c r="D11" i="22"/>
  <c r="E11" i="22"/>
  <c r="F11" i="22"/>
  <c r="G11" i="22"/>
  <c r="H11" i="22"/>
  <c r="I11" i="22"/>
  <c r="J11" i="22"/>
  <c r="K11" i="22"/>
  <c r="B11" i="22"/>
  <c r="C10" i="22"/>
  <c r="D10" i="22"/>
  <c r="E10" i="22"/>
  <c r="F10" i="22"/>
  <c r="G10" i="22"/>
  <c r="H10" i="22"/>
  <c r="I10" i="22"/>
  <c r="J10" i="22"/>
  <c r="K10" i="22"/>
  <c r="B10" i="22"/>
  <c r="B59" i="23"/>
  <c r="B41" i="23"/>
  <c r="B45" i="23"/>
  <c r="B20" i="23"/>
  <c r="B39" i="23" s="1"/>
  <c r="B22" i="23"/>
  <c r="B13" i="13"/>
  <c r="C31" i="11"/>
  <c r="C27" i="11"/>
  <c r="M15" i="1"/>
  <c r="N15" i="1"/>
  <c r="O15" i="1"/>
  <c r="P15" i="1"/>
  <c r="Q15" i="1"/>
  <c r="R15" i="1"/>
  <c r="S15" i="1"/>
  <c r="T15" i="1"/>
  <c r="U15" i="1"/>
  <c r="L15" i="1"/>
  <c r="B25" i="28"/>
  <c r="C25" i="28" s="1"/>
  <c r="D25" i="28" s="1"/>
  <c r="L10" i="1"/>
  <c r="L11" i="22" s="1"/>
  <c r="B8" i="23" l="1"/>
  <c r="S9" i="20"/>
  <c r="R9" i="20"/>
  <c r="Q9" i="20"/>
  <c r="P9" i="20"/>
  <c r="O9" i="20"/>
  <c r="M9" i="20"/>
  <c r="N9" i="20"/>
  <c r="U9" i="20"/>
  <c r="O12" i="21"/>
  <c r="P11" i="21"/>
  <c r="Q18" i="21"/>
  <c r="L17" i="21"/>
  <c r="T15" i="21"/>
  <c r="N13" i="21"/>
  <c r="R17" i="21"/>
  <c r="S16" i="21"/>
  <c r="T16" i="21"/>
  <c r="P18" i="21"/>
  <c r="Q17" i="21"/>
  <c r="S15" i="21"/>
  <c r="U13" i="21"/>
  <c r="P12" i="21"/>
  <c r="O11" i="21"/>
  <c r="M15" i="21"/>
  <c r="R18" i="21"/>
  <c r="S17" i="21"/>
  <c r="O13" i="21"/>
  <c r="Q11" i="21"/>
  <c r="R16" i="21"/>
  <c r="M13" i="21"/>
  <c r="L11" i="21"/>
  <c r="O18" i="21"/>
  <c r="P17" i="21"/>
  <c r="Q16" i="21"/>
  <c r="R15" i="21"/>
  <c r="T13" i="21"/>
  <c r="U12" i="21"/>
  <c r="M12" i="21"/>
  <c r="N11" i="21"/>
  <c r="L18" i="21"/>
  <c r="L12" i="21"/>
  <c r="N18" i="21"/>
  <c r="O17" i="21"/>
  <c r="P16" i="21"/>
  <c r="Q15" i="21"/>
  <c r="S13" i="21"/>
  <c r="T12" i="21"/>
  <c r="U11" i="21"/>
  <c r="M11" i="21"/>
  <c r="N12" i="21"/>
  <c r="U18" i="21"/>
  <c r="M18" i="21"/>
  <c r="N17" i="21"/>
  <c r="O16" i="21"/>
  <c r="P15" i="21"/>
  <c r="R13" i="21"/>
  <c r="S12" i="21"/>
  <c r="T11" i="21"/>
  <c r="L13" i="21"/>
  <c r="T18" i="21"/>
  <c r="U17" i="21"/>
  <c r="M17" i="21"/>
  <c r="N16" i="21"/>
  <c r="O15" i="21"/>
  <c r="Q13" i="21"/>
  <c r="R12" i="21"/>
  <c r="S11" i="21"/>
  <c r="L15" i="21"/>
  <c r="S18" i="21"/>
  <c r="T17" i="21"/>
  <c r="U16" i="21"/>
  <c r="M16" i="21"/>
  <c r="N15" i="21"/>
  <c r="P13" i="21"/>
  <c r="Q12" i="21"/>
  <c r="R11" i="21"/>
  <c r="L16" i="21"/>
  <c r="U15" i="21"/>
  <c r="E25" i="28"/>
  <c r="F25" i="28" s="1"/>
  <c r="G25" i="28" s="1"/>
  <c r="H25" i="28" s="1"/>
  <c r="I25" i="28" s="1"/>
  <c r="J25" i="28" s="1"/>
  <c r="K25" i="28" s="1"/>
  <c r="M10" i="21" l="1"/>
  <c r="N10" i="21"/>
  <c r="O10" i="21"/>
  <c r="P10" i="21"/>
  <c r="Q10" i="21"/>
  <c r="R10" i="21"/>
  <c r="S10" i="21"/>
  <c r="T10" i="21"/>
  <c r="U10" i="21"/>
  <c r="L10" i="21"/>
  <c r="M9" i="21"/>
  <c r="N9" i="21"/>
  <c r="O9" i="21"/>
  <c r="P9" i="21"/>
  <c r="Q9" i="21"/>
  <c r="R9" i="21"/>
  <c r="S9" i="21"/>
  <c r="T9" i="21"/>
  <c r="U9" i="21"/>
  <c r="L9" i="21"/>
  <c r="M8" i="21"/>
  <c r="N8" i="21"/>
  <c r="O8" i="21"/>
  <c r="P8" i="21"/>
  <c r="Q8" i="21"/>
  <c r="R8" i="21"/>
  <c r="S8" i="21"/>
  <c r="T8" i="21"/>
  <c r="U8" i="21"/>
  <c r="L8" i="21"/>
  <c r="C48" i="14"/>
  <c r="B21" i="18"/>
  <c r="C21" i="18"/>
  <c r="D21" i="18"/>
  <c r="D6" i="20"/>
  <c r="E6" i="20"/>
  <c r="F6" i="20"/>
  <c r="G6" i="20"/>
  <c r="H6" i="20"/>
  <c r="I6" i="20"/>
  <c r="J6" i="20"/>
  <c r="K6" i="20"/>
  <c r="B6" i="20"/>
  <c r="C7" i="2"/>
  <c r="C7" i="21" s="1"/>
  <c r="D7" i="2"/>
  <c r="D7" i="21" s="1"/>
  <c r="E7" i="2"/>
  <c r="E7" i="21" s="1"/>
  <c r="F7" i="2"/>
  <c r="F7" i="21" s="1"/>
  <c r="G7" i="2"/>
  <c r="G7" i="21" s="1"/>
  <c r="H7" i="2"/>
  <c r="H7" i="21" s="1"/>
  <c r="I7" i="2"/>
  <c r="I7" i="21" s="1"/>
  <c r="J7" i="2"/>
  <c r="J7" i="21" s="1"/>
  <c r="K7" i="2"/>
  <c r="M67" i="14" s="1"/>
  <c r="B7" i="2"/>
  <c r="B7" i="21" s="1"/>
  <c r="E21" i="9"/>
  <c r="E72" i="14"/>
  <c r="F72" i="14"/>
  <c r="G72" i="14"/>
  <c r="H72" i="14"/>
  <c r="I72" i="14"/>
  <c r="J72" i="14"/>
  <c r="K72" i="14"/>
  <c r="L72" i="14"/>
  <c r="M72" i="14"/>
  <c r="E73" i="14"/>
  <c r="F73" i="14"/>
  <c r="G73" i="14"/>
  <c r="H73" i="14"/>
  <c r="I73" i="14"/>
  <c r="J73" i="14"/>
  <c r="J74" i="14" s="1"/>
  <c r="K73" i="14"/>
  <c r="L73" i="14"/>
  <c r="M73" i="14"/>
  <c r="D73" i="14"/>
  <c r="D72" i="14"/>
  <c r="L46" i="2"/>
  <c r="B37" i="28" s="1"/>
  <c r="D48" i="14"/>
  <c r="E48" i="14" s="1"/>
  <c r="F48" i="14" s="1"/>
  <c r="G48" i="14" s="1"/>
  <c r="H48" i="14" s="1"/>
  <c r="I48" i="14" s="1"/>
  <c r="J48" i="14" s="1"/>
  <c r="K48" i="14" s="1"/>
  <c r="L48" i="14" s="1"/>
  <c r="M48" i="14" s="1"/>
  <c r="E83" i="14"/>
  <c r="F83" i="14"/>
  <c r="G83" i="14"/>
  <c r="H83" i="14"/>
  <c r="I83" i="14"/>
  <c r="J83" i="14"/>
  <c r="K83" i="14"/>
  <c r="L83" i="14"/>
  <c r="M83" i="14"/>
  <c r="D83" i="14"/>
  <c r="L45" i="2"/>
  <c r="M45" i="2" s="1"/>
  <c r="N45" i="2" s="1"/>
  <c r="O45" i="2" s="1"/>
  <c r="P45" i="2" s="1"/>
  <c r="Q45" i="2" s="1"/>
  <c r="R45" i="2" s="1"/>
  <c r="S45" i="2" s="1"/>
  <c r="T45" i="2" s="1"/>
  <c r="U45" i="2" s="1"/>
  <c r="B22" i="13"/>
  <c r="C46" i="22"/>
  <c r="K46" i="22"/>
  <c r="C40" i="22"/>
  <c r="D40" i="22"/>
  <c r="E40" i="22"/>
  <c r="F40" i="22"/>
  <c r="G40" i="22"/>
  <c r="H40" i="22"/>
  <c r="I40" i="22"/>
  <c r="J40" i="22"/>
  <c r="K40" i="22"/>
  <c r="B40" i="22"/>
  <c r="C33" i="22"/>
  <c r="D33" i="22"/>
  <c r="E33" i="22"/>
  <c r="F33" i="22"/>
  <c r="G33" i="22"/>
  <c r="H33" i="22"/>
  <c r="I33" i="22"/>
  <c r="J33" i="22"/>
  <c r="K33" i="22"/>
  <c r="B33" i="22"/>
  <c r="C32" i="22"/>
  <c r="D32" i="22"/>
  <c r="E32" i="22"/>
  <c r="F32" i="22"/>
  <c r="G32" i="22"/>
  <c r="H32" i="22"/>
  <c r="I32" i="22"/>
  <c r="J32" i="22"/>
  <c r="K32" i="22"/>
  <c r="B32" i="22"/>
  <c r="C31" i="22"/>
  <c r="D31" i="22"/>
  <c r="E31" i="22"/>
  <c r="F31" i="22"/>
  <c r="G31" i="22"/>
  <c r="H31" i="22"/>
  <c r="I31" i="22"/>
  <c r="K31" i="22"/>
  <c r="B31" i="22"/>
  <c r="M40" i="2"/>
  <c r="N40" i="2"/>
  <c r="D17" i="28" s="1"/>
  <c r="O40" i="2"/>
  <c r="O55" i="22" s="1"/>
  <c r="O56" i="22" s="1"/>
  <c r="P40" i="2"/>
  <c r="P55" i="22" s="1"/>
  <c r="P56" i="22" s="1"/>
  <c r="Q40" i="2"/>
  <c r="Q55" i="22" s="1"/>
  <c r="Q56" i="22" s="1"/>
  <c r="R40" i="2"/>
  <c r="R55" i="22" s="1"/>
  <c r="R56" i="22" s="1"/>
  <c r="S40" i="2"/>
  <c r="S55" i="22" s="1"/>
  <c r="S56" i="22" s="1"/>
  <c r="T40" i="2"/>
  <c r="T55" i="22" s="1"/>
  <c r="T56" i="22" s="1"/>
  <c r="U40" i="2"/>
  <c r="L40" i="2"/>
  <c r="B17" i="28" s="1"/>
  <c r="D81" i="14"/>
  <c r="E81" i="14"/>
  <c r="F81" i="14"/>
  <c r="G81" i="14"/>
  <c r="H81" i="14"/>
  <c r="I81" i="14"/>
  <c r="J81" i="14"/>
  <c r="K81" i="14"/>
  <c r="L81" i="14"/>
  <c r="C81" i="14"/>
  <c r="L17" i="2"/>
  <c r="M17" i="2" s="1"/>
  <c r="N17" i="2" s="1"/>
  <c r="O17" i="2" s="1"/>
  <c r="P17" i="2" s="1"/>
  <c r="Q17" i="2" s="1"/>
  <c r="R17" i="2" s="1"/>
  <c r="S17" i="2" s="1"/>
  <c r="T17" i="2" s="1"/>
  <c r="U17" i="2" s="1"/>
  <c r="K26" i="28" s="1"/>
  <c r="L13" i="20"/>
  <c r="L31" i="2"/>
  <c r="B21" i="28" s="1"/>
  <c r="M29" i="2"/>
  <c r="N29" i="2"/>
  <c r="O29" i="2"/>
  <c r="P29" i="2"/>
  <c r="L29" i="2"/>
  <c r="E68" i="14"/>
  <c r="F68" i="14"/>
  <c r="G68" i="14"/>
  <c r="H68" i="14"/>
  <c r="I68" i="14"/>
  <c r="J68" i="14"/>
  <c r="K68" i="14"/>
  <c r="L68" i="14"/>
  <c r="M68" i="14"/>
  <c r="D68" i="14"/>
  <c r="H67" i="14"/>
  <c r="I67" i="14"/>
  <c r="I69" i="14" s="1"/>
  <c r="J67" i="14"/>
  <c r="K67" i="14"/>
  <c r="M13" i="20"/>
  <c r="N13" i="20"/>
  <c r="O13" i="20"/>
  <c r="P13" i="20"/>
  <c r="Q13" i="20"/>
  <c r="R13" i="20"/>
  <c r="S13" i="20"/>
  <c r="T13" i="20"/>
  <c r="U13" i="20"/>
  <c r="I11" i="20"/>
  <c r="M10" i="1"/>
  <c r="M11" i="22" s="1"/>
  <c r="N10" i="1"/>
  <c r="N11" i="22" s="1"/>
  <c r="O10" i="1"/>
  <c r="O11" i="22" s="1"/>
  <c r="P10" i="1"/>
  <c r="P11" i="22" s="1"/>
  <c r="Q10" i="1"/>
  <c r="Q11" i="22" s="1"/>
  <c r="R10" i="1"/>
  <c r="R11" i="22" s="1"/>
  <c r="S10" i="1"/>
  <c r="S11" i="22" s="1"/>
  <c r="T10" i="1"/>
  <c r="T11" i="22" s="1"/>
  <c r="U10" i="1"/>
  <c r="U11" i="22" s="1"/>
  <c r="J41" i="14"/>
  <c r="R29" i="2" s="1"/>
  <c r="K41" i="14"/>
  <c r="S29" i="2" s="1"/>
  <c r="L41" i="14"/>
  <c r="T29" i="2" s="1"/>
  <c r="M41" i="14"/>
  <c r="U29" i="2" s="1"/>
  <c r="I41" i="14"/>
  <c r="Q29" i="2" s="1"/>
  <c r="B14" i="2"/>
  <c r="B14" i="21" s="1"/>
  <c r="D7" i="20"/>
  <c r="E7" i="20"/>
  <c r="D9" i="20"/>
  <c r="E9" i="20"/>
  <c r="F9" i="20"/>
  <c r="G9" i="20"/>
  <c r="H9" i="20"/>
  <c r="I9" i="20"/>
  <c r="J9" i="20"/>
  <c r="K9" i="20"/>
  <c r="D10" i="20"/>
  <c r="E10" i="20"/>
  <c r="F10" i="20"/>
  <c r="G10" i="20"/>
  <c r="H10" i="20"/>
  <c r="I10" i="20"/>
  <c r="J10" i="20"/>
  <c r="K10" i="20"/>
  <c r="D11" i="20"/>
  <c r="E11" i="20"/>
  <c r="F11" i="20"/>
  <c r="G11" i="20"/>
  <c r="H11" i="20"/>
  <c r="J11" i="20"/>
  <c r="K11" i="20"/>
  <c r="D12" i="20"/>
  <c r="E12" i="20"/>
  <c r="F12" i="20"/>
  <c r="G12" i="20"/>
  <c r="H12" i="20"/>
  <c r="I12" i="20"/>
  <c r="J12" i="20"/>
  <c r="K12" i="20"/>
  <c r="D13" i="20"/>
  <c r="E13" i="20"/>
  <c r="F13" i="20"/>
  <c r="G13" i="20"/>
  <c r="H13" i="20"/>
  <c r="I13" i="20"/>
  <c r="J13" i="20"/>
  <c r="K13" i="20"/>
  <c r="C14" i="20"/>
  <c r="D14" i="20"/>
  <c r="E14" i="20"/>
  <c r="F14" i="20"/>
  <c r="G14" i="20"/>
  <c r="H14" i="20"/>
  <c r="I14" i="20"/>
  <c r="J14" i="20"/>
  <c r="K14" i="20"/>
  <c r="C15" i="20"/>
  <c r="D15" i="20"/>
  <c r="E15" i="20"/>
  <c r="F15" i="20"/>
  <c r="G15" i="20"/>
  <c r="H15" i="20"/>
  <c r="I15" i="20"/>
  <c r="J15" i="20"/>
  <c r="K15" i="20"/>
  <c r="C16" i="20"/>
  <c r="D16" i="20"/>
  <c r="E16" i="20"/>
  <c r="F16" i="20"/>
  <c r="G16" i="20"/>
  <c r="H16" i="20"/>
  <c r="I16" i="20"/>
  <c r="J16" i="20"/>
  <c r="K16" i="20"/>
  <c r="C17" i="20"/>
  <c r="D17" i="20"/>
  <c r="E17" i="20"/>
  <c r="F17" i="20"/>
  <c r="G17" i="20"/>
  <c r="H17" i="20"/>
  <c r="I17" i="20"/>
  <c r="J17" i="20"/>
  <c r="K17" i="20"/>
  <c r="C19" i="20"/>
  <c r="D19" i="20"/>
  <c r="E19" i="20"/>
  <c r="F19" i="20"/>
  <c r="G19" i="20"/>
  <c r="H19" i="20"/>
  <c r="I19" i="20"/>
  <c r="J19" i="20"/>
  <c r="K19" i="20"/>
  <c r="C21" i="20"/>
  <c r="D21" i="20"/>
  <c r="E21" i="20"/>
  <c r="F21" i="20"/>
  <c r="G21" i="20"/>
  <c r="H21" i="20"/>
  <c r="I21" i="20"/>
  <c r="J21" i="20"/>
  <c r="K21" i="20"/>
  <c r="C22" i="20"/>
  <c r="D22" i="20"/>
  <c r="E22" i="20"/>
  <c r="F22" i="20"/>
  <c r="G22" i="20"/>
  <c r="H22" i="20"/>
  <c r="I22" i="20"/>
  <c r="J22" i="20"/>
  <c r="K22" i="20"/>
  <c r="C23" i="20"/>
  <c r="D23" i="20"/>
  <c r="E23" i="20"/>
  <c r="F23" i="20"/>
  <c r="G23" i="20"/>
  <c r="H23" i="20"/>
  <c r="I23" i="20"/>
  <c r="J23" i="20"/>
  <c r="K23" i="20"/>
  <c r="C24" i="20"/>
  <c r="D24" i="20"/>
  <c r="E24" i="20"/>
  <c r="F24" i="20"/>
  <c r="G24" i="20"/>
  <c r="H24" i="20"/>
  <c r="I24" i="20"/>
  <c r="J24" i="20"/>
  <c r="K24" i="20"/>
  <c r="C25" i="20"/>
  <c r="D25" i="20"/>
  <c r="E25" i="20"/>
  <c r="F25" i="20"/>
  <c r="G25" i="20"/>
  <c r="H25" i="20"/>
  <c r="I25" i="20"/>
  <c r="J25" i="20"/>
  <c r="K25" i="20"/>
  <c r="C26" i="20"/>
  <c r="D26" i="20"/>
  <c r="E26" i="20"/>
  <c r="F26" i="20"/>
  <c r="G26" i="20"/>
  <c r="H26" i="20"/>
  <c r="I26" i="20"/>
  <c r="J26" i="20"/>
  <c r="K26" i="20"/>
  <c r="C27" i="20"/>
  <c r="D27" i="20"/>
  <c r="E27" i="20"/>
  <c r="F27" i="20"/>
  <c r="G27" i="20"/>
  <c r="H27" i="20"/>
  <c r="I27" i="20"/>
  <c r="J27" i="20"/>
  <c r="K27" i="20"/>
  <c r="C28" i="20"/>
  <c r="D28" i="20"/>
  <c r="E28" i="20"/>
  <c r="F28" i="20"/>
  <c r="G28" i="20"/>
  <c r="H28" i="20"/>
  <c r="I28" i="20"/>
  <c r="J28" i="20"/>
  <c r="K28" i="20"/>
  <c r="C29" i="20"/>
  <c r="D29" i="20"/>
  <c r="E29" i="20"/>
  <c r="F29" i="20"/>
  <c r="G29" i="20"/>
  <c r="H29" i="20"/>
  <c r="I29" i="20"/>
  <c r="J29" i="20"/>
  <c r="K29" i="20"/>
  <c r="B9" i="20"/>
  <c r="B10" i="20"/>
  <c r="B11" i="20"/>
  <c r="B12" i="20"/>
  <c r="B13" i="20"/>
  <c r="B14" i="20"/>
  <c r="B15" i="20"/>
  <c r="B16" i="20"/>
  <c r="B17" i="20"/>
  <c r="B19" i="20"/>
  <c r="B21" i="20"/>
  <c r="B22" i="20"/>
  <c r="B23" i="20"/>
  <c r="B24" i="20"/>
  <c r="B25" i="20"/>
  <c r="B26" i="20"/>
  <c r="B27" i="20"/>
  <c r="B28" i="20"/>
  <c r="B29" i="20"/>
  <c r="D5" i="20"/>
  <c r="E5" i="20"/>
  <c r="F5" i="20"/>
  <c r="G5" i="20"/>
  <c r="H5" i="20"/>
  <c r="I5" i="20"/>
  <c r="J5" i="20"/>
  <c r="K5" i="20"/>
  <c r="L5" i="20" s="1"/>
  <c r="M5" i="20" s="1"/>
  <c r="N5" i="20" s="1"/>
  <c r="O5" i="20" s="1"/>
  <c r="P5" i="20" s="1"/>
  <c r="Q5" i="20" s="1"/>
  <c r="R5" i="20" s="1"/>
  <c r="S5" i="20" s="1"/>
  <c r="T5" i="20" s="1"/>
  <c r="U5" i="20" s="1"/>
  <c r="B5" i="20"/>
  <c r="C7" i="1"/>
  <c r="D7" i="1"/>
  <c r="E7" i="1"/>
  <c r="F7" i="1"/>
  <c r="F7" i="20" s="1"/>
  <c r="G7" i="1"/>
  <c r="G7" i="20" s="1"/>
  <c r="H7" i="1"/>
  <c r="H7" i="20" s="1"/>
  <c r="I7" i="1"/>
  <c r="I7" i="20" s="1"/>
  <c r="J7" i="1"/>
  <c r="J7" i="20" s="1"/>
  <c r="K7" i="1"/>
  <c r="K7" i="20" s="1"/>
  <c r="B7" i="1"/>
  <c r="B7" i="20" s="1"/>
  <c r="B32" i="2"/>
  <c r="C32" i="2"/>
  <c r="D32" i="2"/>
  <c r="E32" i="2"/>
  <c r="F32" i="2"/>
  <c r="G32" i="2"/>
  <c r="H32" i="2"/>
  <c r="I32" i="2"/>
  <c r="J32" i="2"/>
  <c r="K32" i="2"/>
  <c r="C14" i="2"/>
  <c r="D14" i="2"/>
  <c r="E14" i="2"/>
  <c r="E14" i="21" s="1"/>
  <c r="F14" i="2"/>
  <c r="F46" i="22" s="1"/>
  <c r="G14" i="2"/>
  <c r="G14" i="21" s="1"/>
  <c r="H14" i="2"/>
  <c r="H14" i="21" s="1"/>
  <c r="I14" i="2"/>
  <c r="I46" i="22" s="1"/>
  <c r="J14" i="2"/>
  <c r="J14" i="21" s="1"/>
  <c r="K14" i="2"/>
  <c r="K14" i="21" s="1"/>
  <c r="E57" i="14"/>
  <c r="C47" i="2"/>
  <c r="D47" i="2"/>
  <c r="E47" i="2"/>
  <c r="F47" i="2"/>
  <c r="G47" i="2"/>
  <c r="H47" i="2"/>
  <c r="I47" i="2"/>
  <c r="J47" i="2"/>
  <c r="K47" i="2"/>
  <c r="B47" i="2"/>
  <c r="B23" i="22"/>
  <c r="C41" i="22"/>
  <c r="D41" i="22"/>
  <c r="E41" i="22"/>
  <c r="F41" i="22"/>
  <c r="G41" i="22"/>
  <c r="H41" i="22"/>
  <c r="I41" i="22"/>
  <c r="J41" i="22"/>
  <c r="K41" i="22"/>
  <c r="B41" i="22"/>
  <c r="C38" i="22"/>
  <c r="D38" i="22"/>
  <c r="E38" i="22"/>
  <c r="F38" i="22"/>
  <c r="G38" i="22"/>
  <c r="H38" i="22"/>
  <c r="I38" i="22"/>
  <c r="J38" i="22"/>
  <c r="K38" i="22"/>
  <c r="B38" i="22"/>
  <c r="C37" i="22"/>
  <c r="D37" i="22"/>
  <c r="E37" i="22"/>
  <c r="F37" i="22"/>
  <c r="G37" i="22"/>
  <c r="H37" i="22"/>
  <c r="I37" i="22"/>
  <c r="J37" i="22"/>
  <c r="K37" i="22"/>
  <c r="B37" i="22"/>
  <c r="C39" i="22"/>
  <c r="D39" i="22"/>
  <c r="E39" i="22"/>
  <c r="F39" i="22"/>
  <c r="G39" i="22"/>
  <c r="H39" i="22"/>
  <c r="I39" i="22"/>
  <c r="J39" i="22"/>
  <c r="K39" i="22"/>
  <c r="B39" i="22"/>
  <c r="C36" i="22"/>
  <c r="D36" i="22"/>
  <c r="E36" i="22"/>
  <c r="F36" i="22"/>
  <c r="G36" i="22"/>
  <c r="H36" i="22"/>
  <c r="I36" i="22"/>
  <c r="J36" i="22"/>
  <c r="K36" i="22"/>
  <c r="B36" i="22"/>
  <c r="E18" i="1"/>
  <c r="E18" i="20" s="1"/>
  <c r="F18" i="1"/>
  <c r="F18" i="20" s="1"/>
  <c r="G18" i="1"/>
  <c r="G18" i="20" s="1"/>
  <c r="H18" i="1"/>
  <c r="H18" i="20" s="1"/>
  <c r="I18" i="1"/>
  <c r="I18" i="20" s="1"/>
  <c r="J18" i="1"/>
  <c r="J18" i="20" s="1"/>
  <c r="K18" i="1"/>
  <c r="K18" i="20" s="1"/>
  <c r="C18" i="1"/>
  <c r="C18" i="20" s="1"/>
  <c r="D18" i="1"/>
  <c r="D18" i="20" s="1"/>
  <c r="B18" i="1"/>
  <c r="B18" i="20" s="1"/>
  <c r="C15" i="22"/>
  <c r="D15" i="22"/>
  <c r="E15" i="22"/>
  <c r="F15" i="22"/>
  <c r="G15" i="22"/>
  <c r="H15" i="22"/>
  <c r="I15" i="22"/>
  <c r="J15" i="22"/>
  <c r="K15" i="22"/>
  <c r="B15" i="22"/>
  <c r="I57" i="14"/>
  <c r="K57" i="14"/>
  <c r="E56" i="14"/>
  <c r="F56" i="14"/>
  <c r="G56" i="14"/>
  <c r="H56" i="14"/>
  <c r="I56" i="14"/>
  <c r="J56" i="14"/>
  <c r="K56" i="14"/>
  <c r="L56" i="14"/>
  <c r="M56" i="14"/>
  <c r="D56" i="14"/>
  <c r="L43" i="18"/>
  <c r="E23" i="18"/>
  <c r="F23" i="18"/>
  <c r="G23" i="18"/>
  <c r="H23" i="18"/>
  <c r="I23" i="18"/>
  <c r="J23" i="18"/>
  <c r="J24" i="18" s="1"/>
  <c r="K23" i="18"/>
  <c r="F6" i="18"/>
  <c r="F22" i="18" s="1"/>
  <c r="D6" i="18"/>
  <c r="H6" i="18"/>
  <c r="H22" i="18" s="1"/>
  <c r="G6" i="18"/>
  <c r="G22" i="18" s="1"/>
  <c r="E6" i="18"/>
  <c r="E22" i="18" s="1"/>
  <c r="C6" i="18"/>
  <c r="B6" i="18"/>
  <c r="I6" i="18"/>
  <c r="I22" i="18" s="1"/>
  <c r="J6" i="18"/>
  <c r="J22" i="18" s="1"/>
  <c r="K6" i="18"/>
  <c r="K22" i="18" s="1"/>
  <c r="M43" i="18"/>
  <c r="N43" i="18"/>
  <c r="O43" i="18"/>
  <c r="P43" i="18"/>
  <c r="Q43" i="18"/>
  <c r="R43" i="18"/>
  <c r="S43" i="18"/>
  <c r="T43" i="18"/>
  <c r="U43" i="18"/>
  <c r="B18" i="14"/>
  <c r="C40" i="11"/>
  <c r="C33" i="11"/>
  <c r="C32" i="11"/>
  <c r="E30" i="18"/>
  <c r="E41" i="18" s="1"/>
  <c r="B34" i="18"/>
  <c r="B30" i="18"/>
  <c r="C34" i="18"/>
  <c r="C30" i="18"/>
  <c r="D30" i="18"/>
  <c r="D34" i="18"/>
  <c r="C50" i="22"/>
  <c r="D50" i="22"/>
  <c r="E50" i="22"/>
  <c r="F50" i="22"/>
  <c r="G50" i="22"/>
  <c r="H50" i="22"/>
  <c r="I50" i="22"/>
  <c r="J50" i="22"/>
  <c r="K50" i="22"/>
  <c r="B50" i="22"/>
  <c r="C55" i="22"/>
  <c r="D55" i="22"/>
  <c r="E55" i="22"/>
  <c r="F55" i="22"/>
  <c r="G55" i="22"/>
  <c r="H55" i="22"/>
  <c r="I55" i="22"/>
  <c r="J55" i="22"/>
  <c r="K55" i="22"/>
  <c r="B55" i="22"/>
  <c r="C9" i="22"/>
  <c r="D9" i="22"/>
  <c r="E9" i="22"/>
  <c r="F9" i="22"/>
  <c r="G9" i="22"/>
  <c r="H9" i="22"/>
  <c r="I9" i="22"/>
  <c r="J9" i="22"/>
  <c r="K9" i="22"/>
  <c r="B9" i="22"/>
  <c r="C8" i="22"/>
  <c r="D8" i="22"/>
  <c r="E8" i="22"/>
  <c r="F8" i="22"/>
  <c r="G8" i="22"/>
  <c r="H8" i="22"/>
  <c r="I8" i="22"/>
  <c r="J8" i="22"/>
  <c r="K8" i="22"/>
  <c r="B8" i="22"/>
  <c r="C7" i="22"/>
  <c r="D7" i="22"/>
  <c r="E7" i="22"/>
  <c r="F7" i="22"/>
  <c r="G7" i="22"/>
  <c r="H7" i="22"/>
  <c r="I7" i="22"/>
  <c r="J7" i="22"/>
  <c r="K7" i="22"/>
  <c r="B7" i="22"/>
  <c r="C23" i="22"/>
  <c r="D23" i="22"/>
  <c r="E23" i="22"/>
  <c r="F23" i="22"/>
  <c r="G23" i="22"/>
  <c r="H23" i="22"/>
  <c r="I23" i="22"/>
  <c r="J23" i="22"/>
  <c r="K23" i="22"/>
  <c r="E63" i="14"/>
  <c r="F63" i="14"/>
  <c r="G63" i="14"/>
  <c r="H63" i="14"/>
  <c r="I63" i="14"/>
  <c r="J63" i="14"/>
  <c r="K63" i="14"/>
  <c r="L63" i="14"/>
  <c r="M63" i="14"/>
  <c r="D63" i="14"/>
  <c r="E62" i="14"/>
  <c r="F62" i="14"/>
  <c r="G62" i="14"/>
  <c r="H62" i="14"/>
  <c r="I62" i="14"/>
  <c r="J62" i="14"/>
  <c r="K62" i="14"/>
  <c r="L62" i="14"/>
  <c r="M62" i="14"/>
  <c r="D62" i="14"/>
  <c r="E61" i="14"/>
  <c r="F61" i="14"/>
  <c r="G61" i="14"/>
  <c r="H61" i="14"/>
  <c r="I61" i="14"/>
  <c r="J61" i="14"/>
  <c r="K61" i="14"/>
  <c r="L61" i="14"/>
  <c r="M61" i="14"/>
  <c r="D61" i="14"/>
  <c r="C64" i="14" s="1"/>
  <c r="I41" i="18"/>
  <c r="J41" i="18"/>
  <c r="K41" i="18"/>
  <c r="F30" i="18"/>
  <c r="F41" i="18" s="1"/>
  <c r="G30" i="18"/>
  <c r="G41" i="18" s="1"/>
  <c r="H30" i="18"/>
  <c r="H41" i="18" s="1"/>
  <c r="L6" i="20" l="1"/>
  <c r="S6" i="20" s="1"/>
  <c r="S7" i="20" s="1"/>
  <c r="D22" i="18"/>
  <c r="C22" i="18"/>
  <c r="M69" i="14"/>
  <c r="M74" i="14"/>
  <c r="E74" i="14"/>
  <c r="H57" i="14"/>
  <c r="K17" i="28"/>
  <c r="C17" i="28"/>
  <c r="M31" i="2"/>
  <c r="C21" i="28" s="1"/>
  <c r="N55" i="22"/>
  <c r="N56" i="22" s="1"/>
  <c r="L57" i="14"/>
  <c r="G42" i="22"/>
  <c r="L67" i="14"/>
  <c r="H26" i="28"/>
  <c r="J57" i="14"/>
  <c r="J58" i="14" s="1"/>
  <c r="J17" i="28"/>
  <c r="F67" i="14"/>
  <c r="D67" i="14"/>
  <c r="D69" i="14" s="1"/>
  <c r="G67" i="14"/>
  <c r="Q11" i="20"/>
  <c r="J24" i="27"/>
  <c r="J19" i="27"/>
  <c r="J20" i="27"/>
  <c r="J18" i="27"/>
  <c r="J47" i="21"/>
  <c r="I19" i="27"/>
  <c r="I20" i="27"/>
  <c r="I18" i="27"/>
  <c r="I47" i="21"/>
  <c r="I24" i="27"/>
  <c r="C19" i="2"/>
  <c r="C14" i="21"/>
  <c r="F9" i="27"/>
  <c r="F7" i="27"/>
  <c r="F32" i="21"/>
  <c r="J46" i="22"/>
  <c r="U55" i="22"/>
  <c r="U56" i="22" s="1"/>
  <c r="M55" i="22"/>
  <c r="M56" i="22" s="1"/>
  <c r="G26" i="28"/>
  <c r="I17" i="28"/>
  <c r="H19" i="27"/>
  <c r="H20" i="27"/>
  <c r="H18" i="27"/>
  <c r="H47" i="21"/>
  <c r="H24" i="27"/>
  <c r="G19" i="2"/>
  <c r="E7" i="27"/>
  <c r="E32" i="21"/>
  <c r="E9" i="27"/>
  <c r="L55" i="22"/>
  <c r="L56" i="22" s="1"/>
  <c r="B26" i="28"/>
  <c r="F26" i="28"/>
  <c r="H17" i="28"/>
  <c r="G20" i="27"/>
  <c r="G18" i="27"/>
  <c r="G47" i="21"/>
  <c r="G19" i="27"/>
  <c r="G24" i="27"/>
  <c r="I19" i="2"/>
  <c r="I14" i="21"/>
  <c r="E19" i="2"/>
  <c r="D7" i="27"/>
  <c r="D32" i="21"/>
  <c r="D9" i="27"/>
  <c r="H46" i="22"/>
  <c r="H19" i="2"/>
  <c r="E26" i="28"/>
  <c r="G17" i="28"/>
  <c r="F20" i="27"/>
  <c r="F18" i="27"/>
  <c r="F47" i="21"/>
  <c r="F24" i="27"/>
  <c r="F19" i="27"/>
  <c r="K41" i="2"/>
  <c r="K7" i="27"/>
  <c r="K32" i="21"/>
  <c r="K9" i="27"/>
  <c r="C7" i="27"/>
  <c r="C32" i="21"/>
  <c r="C9" i="27"/>
  <c r="G46" i="22"/>
  <c r="K19" i="2"/>
  <c r="D26" i="28"/>
  <c r="F17" i="28"/>
  <c r="E20" i="27"/>
  <c r="E18" i="27"/>
  <c r="E47" i="21"/>
  <c r="E24" i="27"/>
  <c r="E19" i="27"/>
  <c r="J41" i="2"/>
  <c r="J32" i="21"/>
  <c r="J9" i="27"/>
  <c r="J7" i="27"/>
  <c r="B7" i="27"/>
  <c r="B32" i="21"/>
  <c r="B9" i="27"/>
  <c r="M41" i="22"/>
  <c r="C26" i="28"/>
  <c r="E17" i="28"/>
  <c r="G32" i="21"/>
  <c r="G9" i="27"/>
  <c r="G7" i="27"/>
  <c r="B20" i="27"/>
  <c r="B18" i="27"/>
  <c r="B24" i="27"/>
  <c r="B47" i="21"/>
  <c r="B19" i="27"/>
  <c r="D20" i="27"/>
  <c r="D18" i="27"/>
  <c r="D47" i="21"/>
  <c r="D24" i="27"/>
  <c r="D19" i="27"/>
  <c r="F19" i="2"/>
  <c r="H79" i="14" s="1"/>
  <c r="F14" i="21"/>
  <c r="I32" i="21"/>
  <c r="I9" i="27"/>
  <c r="I7" i="27"/>
  <c r="E67" i="14"/>
  <c r="E69" i="14" s="1"/>
  <c r="L41" i="22"/>
  <c r="E46" i="22"/>
  <c r="J19" i="2"/>
  <c r="J26" i="28"/>
  <c r="D19" i="2"/>
  <c r="D14" i="21"/>
  <c r="K24" i="27"/>
  <c r="K47" i="21"/>
  <c r="K19" i="27"/>
  <c r="K18" i="27"/>
  <c r="K20" i="27"/>
  <c r="C24" i="27"/>
  <c r="C19" i="27"/>
  <c r="C47" i="21"/>
  <c r="C20" i="27"/>
  <c r="C18" i="27"/>
  <c r="H32" i="21"/>
  <c r="H9" i="27"/>
  <c r="H7" i="27"/>
  <c r="N31" i="2"/>
  <c r="O31" i="2" s="1"/>
  <c r="B46" i="22"/>
  <c r="D46" i="22"/>
  <c r="I26" i="28"/>
  <c r="B22" i="18"/>
  <c r="N22" i="18" s="1"/>
  <c r="D23" i="18"/>
  <c r="C23" i="18"/>
  <c r="R22" i="18"/>
  <c r="S22" i="18"/>
  <c r="L6" i="18"/>
  <c r="M6" i="18" s="1"/>
  <c r="N6" i="18" s="1"/>
  <c r="O6" i="18" s="1"/>
  <c r="P6" i="18" s="1"/>
  <c r="Q6" i="18" s="1"/>
  <c r="R6" i="18" s="1"/>
  <c r="S6" i="18" s="1"/>
  <c r="T6" i="18" s="1"/>
  <c r="U6" i="18" s="1"/>
  <c r="K11" i="18"/>
  <c r="B23" i="18"/>
  <c r="K24" i="18"/>
  <c r="M46" i="2"/>
  <c r="K7" i="21"/>
  <c r="N7" i="21" s="1"/>
  <c r="B43" i="28"/>
  <c r="P10" i="20"/>
  <c r="R11" i="20"/>
  <c r="Q10" i="20"/>
  <c r="P21" i="20"/>
  <c r="P11" i="20"/>
  <c r="H74" i="14"/>
  <c r="B42" i="22"/>
  <c r="C42" i="22"/>
  <c r="K42" i="22"/>
  <c r="N6" i="20"/>
  <c r="N7" i="20" s="1"/>
  <c r="R18" i="20"/>
  <c r="S26" i="20"/>
  <c r="T17" i="20"/>
  <c r="G74" i="14"/>
  <c r="N10" i="20"/>
  <c r="O11" i="20"/>
  <c r="L10" i="20"/>
  <c r="O10" i="20"/>
  <c r="P16" i="20"/>
  <c r="F74" i="14"/>
  <c r="U10" i="20"/>
  <c r="M10" i="20"/>
  <c r="N11" i="20"/>
  <c r="P26" i="20"/>
  <c r="M21" i="20"/>
  <c r="N24" i="20"/>
  <c r="Q27" i="20"/>
  <c r="M23" i="20"/>
  <c r="Q17" i="20"/>
  <c r="M16" i="20"/>
  <c r="T10" i="20"/>
  <c r="U11" i="20"/>
  <c r="M11" i="20"/>
  <c r="N83" i="14"/>
  <c r="L74" i="14"/>
  <c r="S10" i="20"/>
  <c r="T11" i="20"/>
  <c r="T22" i="20"/>
  <c r="K74" i="14"/>
  <c r="R10" i="20"/>
  <c r="S11" i="20"/>
  <c r="I74" i="14"/>
  <c r="G32" i="28"/>
  <c r="Q36" i="2"/>
  <c r="K32" i="28"/>
  <c r="U36" i="2"/>
  <c r="J32" i="28"/>
  <c r="T36" i="2"/>
  <c r="I32" i="28"/>
  <c r="S36" i="2"/>
  <c r="H32" i="28"/>
  <c r="R36" i="2"/>
  <c r="B32" i="28"/>
  <c r="L36" i="2"/>
  <c r="F32" i="28"/>
  <c r="P36" i="2"/>
  <c r="E32" i="28"/>
  <c r="O36" i="2"/>
  <c r="D32" i="28"/>
  <c r="N36" i="2"/>
  <c r="C32" i="28"/>
  <c r="M36" i="2"/>
  <c r="D74" i="14"/>
  <c r="B13" i="22"/>
  <c r="I41" i="2"/>
  <c r="H41" i="2"/>
  <c r="F41" i="2"/>
  <c r="E41" i="2"/>
  <c r="L77" i="14"/>
  <c r="I42" i="22"/>
  <c r="E42" i="22"/>
  <c r="L46" i="21"/>
  <c r="O44" i="21"/>
  <c r="L38" i="21"/>
  <c r="N37" i="21"/>
  <c r="Q26" i="21"/>
  <c r="N23" i="21"/>
  <c r="H42" i="22"/>
  <c r="D42" i="22"/>
  <c r="F42" i="22"/>
  <c r="J42" i="22"/>
  <c r="M23" i="21"/>
  <c r="T23" i="21"/>
  <c r="S23" i="21"/>
  <c r="Q23" i="21"/>
  <c r="R23" i="21"/>
  <c r="P23" i="21"/>
  <c r="O23" i="21"/>
  <c r="M39" i="21"/>
  <c r="U23" i="21"/>
  <c r="E17" i="9"/>
  <c r="N15" i="20"/>
  <c r="L15" i="20"/>
  <c r="O15" i="20"/>
  <c r="P15" i="20"/>
  <c r="Q15" i="20"/>
  <c r="R15" i="20"/>
  <c r="T15" i="20"/>
  <c r="M15" i="20"/>
  <c r="U15" i="20"/>
  <c r="P37" i="21"/>
  <c r="P23" i="20"/>
  <c r="Q24" i="20"/>
  <c r="R24" i="20"/>
  <c r="S24" i="20"/>
  <c r="L24" i="20"/>
  <c r="B23" i="14" s="1"/>
  <c r="T24" i="20"/>
  <c r="M24" i="20"/>
  <c r="U24" i="20"/>
  <c r="O24" i="20"/>
  <c r="P24" i="20"/>
  <c r="M44" i="21"/>
  <c r="O22" i="20"/>
  <c r="S43" i="21"/>
  <c r="S36" i="21"/>
  <c r="R31" i="21"/>
  <c r="S31" i="21"/>
  <c r="U21" i="20"/>
  <c r="T46" i="21"/>
  <c r="S35" i="21"/>
  <c r="U35" i="21"/>
  <c r="U39" i="21"/>
  <c r="T27" i="20"/>
  <c r="M18" i="20"/>
  <c r="R26" i="21"/>
  <c r="S15" i="20"/>
  <c r="M38" i="21"/>
  <c r="U16" i="20"/>
  <c r="U23" i="20"/>
  <c r="T29" i="21"/>
  <c r="M43" i="21"/>
  <c r="R40" i="21"/>
  <c r="N36" i="21"/>
  <c r="P28" i="21"/>
  <c r="O16" i="20"/>
  <c r="S17" i="20"/>
  <c r="T18" i="20"/>
  <c r="O21" i="20"/>
  <c r="L27" i="20"/>
  <c r="N22" i="20"/>
  <c r="O23" i="20"/>
  <c r="R26" i="20"/>
  <c r="S27" i="20"/>
  <c r="O43" i="21"/>
  <c r="T40" i="21"/>
  <c r="P36" i="21"/>
  <c r="L35" i="21"/>
  <c r="L31" i="21"/>
  <c r="L23" i="21"/>
  <c r="M28" i="21"/>
  <c r="L37" i="21"/>
  <c r="R43" i="21"/>
  <c r="L11" i="20"/>
  <c r="L16" i="20"/>
  <c r="N16" i="20"/>
  <c r="R17" i="20"/>
  <c r="S18" i="20"/>
  <c r="L21" i="20"/>
  <c r="N21" i="20"/>
  <c r="U22" i="20"/>
  <c r="M22" i="20"/>
  <c r="N23" i="20"/>
  <c r="Q26" i="20"/>
  <c r="R27" i="20"/>
  <c r="L58" i="14"/>
  <c r="T16" i="20"/>
  <c r="L17" i="20"/>
  <c r="P17" i="20"/>
  <c r="Q18" i="20"/>
  <c r="T21" i="20"/>
  <c r="L22" i="20"/>
  <c r="S22" i="20"/>
  <c r="T23" i="20"/>
  <c r="O26" i="20"/>
  <c r="P27" i="20"/>
  <c r="M30" i="21"/>
  <c r="M26" i="21"/>
  <c r="U46" i="21"/>
  <c r="S16" i="20"/>
  <c r="L18" i="20"/>
  <c r="O17" i="20"/>
  <c r="P18" i="20"/>
  <c r="S21" i="20"/>
  <c r="L23" i="20"/>
  <c r="R22" i="20"/>
  <c r="S23" i="20"/>
  <c r="N26" i="20"/>
  <c r="O27" i="20"/>
  <c r="S45" i="21"/>
  <c r="T38" i="21"/>
  <c r="Q40" i="21"/>
  <c r="R16" i="20"/>
  <c r="N17" i="20"/>
  <c r="O18" i="20"/>
  <c r="R21" i="20"/>
  <c r="Q22" i="20"/>
  <c r="R23" i="20"/>
  <c r="U26" i="20"/>
  <c r="M26" i="20"/>
  <c r="N27" i="20"/>
  <c r="T31" i="21"/>
  <c r="O29" i="21"/>
  <c r="O28" i="21"/>
  <c r="P40" i="21"/>
  <c r="O30" i="21"/>
  <c r="Q16" i="20"/>
  <c r="U17" i="20"/>
  <c r="M17" i="20"/>
  <c r="N18" i="20"/>
  <c r="Q21" i="20"/>
  <c r="P22" i="20"/>
  <c r="Q23" i="20"/>
  <c r="T26" i="20"/>
  <c r="U27" i="20"/>
  <c r="M27" i="20"/>
  <c r="S44" i="21"/>
  <c r="T43" i="21"/>
  <c r="S40" i="21"/>
  <c r="T37" i="21"/>
  <c r="U36" i="21"/>
  <c r="N28" i="21"/>
  <c r="T36" i="21"/>
  <c r="N30" i="21"/>
  <c r="U18" i="20"/>
  <c r="L26" i="20"/>
  <c r="L12" i="2"/>
  <c r="R35" i="21"/>
  <c r="R36" i="21"/>
  <c r="M37" i="21"/>
  <c r="R39" i="21"/>
  <c r="O40" i="21"/>
  <c r="Q43" i="21"/>
  <c r="U45" i="21"/>
  <c r="Q46" i="21"/>
  <c r="R29" i="21"/>
  <c r="P26" i="21"/>
  <c r="P46" i="21"/>
  <c r="Q39" i="21"/>
  <c r="T35" i="21"/>
  <c r="M31" i="21"/>
  <c r="U28" i="21"/>
  <c r="N31" i="21"/>
  <c r="L43" i="21"/>
  <c r="Q35" i="21"/>
  <c r="O36" i="21"/>
  <c r="U38" i="21"/>
  <c r="P39" i="21"/>
  <c r="N40" i="21"/>
  <c r="N43" i="21"/>
  <c r="T45" i="21"/>
  <c r="O46" i="21"/>
  <c r="Q29" i="21"/>
  <c r="Q31" i="21"/>
  <c r="T28" i="21"/>
  <c r="L44" i="21"/>
  <c r="P35" i="21"/>
  <c r="M36" i="21"/>
  <c r="O39" i="21"/>
  <c r="U44" i="21"/>
  <c r="N46" i="21"/>
  <c r="P29" i="21"/>
  <c r="O45" i="21"/>
  <c r="Q45" i="21"/>
  <c r="R45" i="21"/>
  <c r="P30" i="21"/>
  <c r="R30" i="21"/>
  <c r="S30" i="21"/>
  <c r="T30" i="21"/>
  <c r="L45" i="21"/>
  <c r="U37" i="21"/>
  <c r="N39" i="21"/>
  <c r="T44" i="21"/>
  <c r="P45" i="21"/>
  <c r="P38" i="21"/>
  <c r="R38" i="21"/>
  <c r="S38" i="21"/>
  <c r="T26" i="21"/>
  <c r="N26" i="21"/>
  <c r="O26" i="21"/>
  <c r="L26" i="21"/>
  <c r="S28" i="21"/>
  <c r="L30" i="21"/>
  <c r="M35" i="21"/>
  <c r="Q38" i="21"/>
  <c r="M46" i="21"/>
  <c r="R28" i="21"/>
  <c r="O38" i="21"/>
  <c r="N45" i="21"/>
  <c r="U26" i="21"/>
  <c r="U30" i="21"/>
  <c r="N44" i="21"/>
  <c r="P44" i="21"/>
  <c r="Q44" i="21"/>
  <c r="O37" i="21"/>
  <c r="Q37" i="21"/>
  <c r="R37" i="21"/>
  <c r="S29" i="21"/>
  <c r="M29" i="21"/>
  <c r="U29" i="21"/>
  <c r="L29" i="21"/>
  <c r="N29" i="21"/>
  <c r="L36" i="21"/>
  <c r="S37" i="21"/>
  <c r="N38" i="21"/>
  <c r="R44" i="21"/>
  <c r="M45" i="21"/>
  <c r="S26" i="21"/>
  <c r="Q30" i="21"/>
  <c r="Q28" i="21"/>
  <c r="P31" i="21"/>
  <c r="L39" i="21"/>
  <c r="O35" i="21"/>
  <c r="Q36" i="21"/>
  <c r="T39" i="21"/>
  <c r="U40" i="21"/>
  <c r="M40" i="21"/>
  <c r="P43" i="21"/>
  <c r="S46" i="21"/>
  <c r="O31" i="21"/>
  <c r="L40" i="21"/>
  <c r="N35" i="21"/>
  <c r="S39" i="21"/>
  <c r="R46" i="21"/>
  <c r="S27" i="21"/>
  <c r="L28" i="21"/>
  <c r="U31" i="21"/>
  <c r="U43" i="21"/>
  <c r="I58" i="14"/>
  <c r="F69" i="14"/>
  <c r="K58" i="14"/>
  <c r="H58" i="14"/>
  <c r="L69" i="14"/>
  <c r="T25" i="21"/>
  <c r="P24" i="21"/>
  <c r="O25" i="21"/>
  <c r="S24" i="21"/>
  <c r="R27" i="21"/>
  <c r="N25" i="21"/>
  <c r="R24" i="21"/>
  <c r="L25" i="21"/>
  <c r="Q24" i="21"/>
  <c r="U25" i="21"/>
  <c r="M25" i="21"/>
  <c r="Q27" i="21"/>
  <c r="J69" i="14"/>
  <c r="O24" i="21"/>
  <c r="S25" i="21"/>
  <c r="O27" i="21"/>
  <c r="K69" i="14"/>
  <c r="P27" i="21"/>
  <c r="L24" i="21"/>
  <c r="N24" i="21"/>
  <c r="R25" i="21"/>
  <c r="L27" i="21"/>
  <c r="N27" i="21"/>
  <c r="H69" i="14"/>
  <c r="U24" i="21"/>
  <c r="M24" i="21"/>
  <c r="Q25" i="21"/>
  <c r="U27" i="21"/>
  <c r="M27" i="21"/>
  <c r="G69" i="14"/>
  <c r="T24" i="21"/>
  <c r="P25" i="21"/>
  <c r="T27" i="21"/>
  <c r="F43" i="18"/>
  <c r="I24" i="18"/>
  <c r="F57" i="14"/>
  <c r="F58" i="14" s="1"/>
  <c r="G57" i="14"/>
  <c r="G58" i="14" s="1"/>
  <c r="B19" i="2"/>
  <c r="G41" i="2"/>
  <c r="D41" i="2"/>
  <c r="C41" i="2"/>
  <c r="B41" i="2"/>
  <c r="M57" i="14"/>
  <c r="M58" i="14" s="1"/>
  <c r="E58" i="14"/>
  <c r="H24" i="18"/>
  <c r="C41" i="18"/>
  <c r="F24" i="18"/>
  <c r="E24" i="18"/>
  <c r="G43" i="18"/>
  <c r="D24" i="18"/>
  <c r="G24" i="18"/>
  <c r="H43" i="18"/>
  <c r="B41" i="18"/>
  <c r="C43" i="18" s="1"/>
  <c r="J43" i="18"/>
  <c r="K15" i="18"/>
  <c r="K14" i="18"/>
  <c r="K13" i="18"/>
  <c r="K12" i="18"/>
  <c r="J15" i="18"/>
  <c r="J14" i="18"/>
  <c r="J13" i="18"/>
  <c r="J12" i="18"/>
  <c r="J11" i="18"/>
  <c r="I15" i="18"/>
  <c r="I14" i="18"/>
  <c r="I13" i="18"/>
  <c r="I12" i="18"/>
  <c r="I11" i="18"/>
  <c r="B15" i="18"/>
  <c r="B14" i="18"/>
  <c r="B13" i="18"/>
  <c r="B12" i="18"/>
  <c r="B11" i="18"/>
  <c r="C15" i="18"/>
  <c r="C25" i="18" s="1"/>
  <c r="C14" i="18"/>
  <c r="C13" i="18"/>
  <c r="C12" i="18"/>
  <c r="C11" i="18"/>
  <c r="E15" i="18"/>
  <c r="E14" i="18"/>
  <c r="E13" i="18"/>
  <c r="E12" i="18"/>
  <c r="E11" i="18"/>
  <c r="G15" i="18"/>
  <c r="G14" i="18"/>
  <c r="G13" i="18"/>
  <c r="G12" i="18"/>
  <c r="G11" i="18"/>
  <c r="H15" i="18"/>
  <c r="H14" i="18"/>
  <c r="H13" i="18"/>
  <c r="H12" i="18"/>
  <c r="H11" i="18"/>
  <c r="D15" i="18"/>
  <c r="D14" i="18"/>
  <c r="D13" i="18"/>
  <c r="D12" i="18"/>
  <c r="D11" i="18"/>
  <c r="F15" i="18"/>
  <c r="F14" i="18"/>
  <c r="F13" i="18"/>
  <c r="F12" i="18"/>
  <c r="F11" i="18"/>
  <c r="K43" i="18"/>
  <c r="L41" i="18" s="1"/>
  <c r="L33" i="18" s="1"/>
  <c r="I43" i="18"/>
  <c r="D41" i="18"/>
  <c r="B56" i="22"/>
  <c r="D56" i="22"/>
  <c r="K56" i="22"/>
  <c r="M64" i="14"/>
  <c r="E64" i="14"/>
  <c r="J64" i="14"/>
  <c r="G56" i="22"/>
  <c r="I56" i="22"/>
  <c r="F56" i="22"/>
  <c r="J56" i="22"/>
  <c r="H56" i="22"/>
  <c r="C56" i="22"/>
  <c r="E56" i="22"/>
  <c r="F64" i="14"/>
  <c r="H64" i="14"/>
  <c r="G64" i="14"/>
  <c r="D64" i="14"/>
  <c r="I64" i="14"/>
  <c r="L64" i="14"/>
  <c r="K64" i="14"/>
  <c r="C13" i="11"/>
  <c r="P6" i="20" l="1"/>
  <c r="P7" i="20" s="1"/>
  <c r="U6" i="20"/>
  <c r="U7" i="20" s="1"/>
  <c r="O6" i="20"/>
  <c r="O7" i="20" s="1"/>
  <c r="T6" i="20"/>
  <c r="T7" i="20" s="1"/>
  <c r="L7" i="20"/>
  <c r="R6" i="20"/>
  <c r="R7" i="20" s="1"/>
  <c r="M6" i="20"/>
  <c r="M7" i="20" s="1"/>
  <c r="Q6" i="20"/>
  <c r="Q7" i="20" s="1"/>
  <c r="H25" i="18"/>
  <c r="U22" i="18"/>
  <c r="E25" i="18"/>
  <c r="C24" i="18"/>
  <c r="L22" i="18"/>
  <c r="D25" i="18"/>
  <c r="Q22" i="18"/>
  <c r="Q21" i="18" s="1"/>
  <c r="P22" i="18"/>
  <c r="P21" i="18" s="1"/>
  <c r="T22" i="18"/>
  <c r="T21" i="18" s="1"/>
  <c r="O22" i="18"/>
  <c r="J25" i="18"/>
  <c r="M22" i="18"/>
  <c r="P14" i="21"/>
  <c r="B22" i="14"/>
  <c r="B19" i="23" s="1"/>
  <c r="B38" i="23" s="1"/>
  <c r="M47" i="21"/>
  <c r="N32" i="21"/>
  <c r="O14" i="21"/>
  <c r="R47" i="21"/>
  <c r="Q47" i="21"/>
  <c r="E21" i="28"/>
  <c r="O41" i="22"/>
  <c r="J8" i="27"/>
  <c r="J41" i="21"/>
  <c r="S14" i="21"/>
  <c r="B12" i="27"/>
  <c r="B21" i="27"/>
  <c r="B25" i="27"/>
  <c r="B19" i="21"/>
  <c r="D79" i="14"/>
  <c r="T47" i="21"/>
  <c r="L47" i="21"/>
  <c r="U47" i="21"/>
  <c r="F8" i="27"/>
  <c r="F41" i="21"/>
  <c r="J12" i="27"/>
  <c r="J19" i="21"/>
  <c r="J21" i="27"/>
  <c r="J25" i="27"/>
  <c r="L79" i="14"/>
  <c r="F25" i="27"/>
  <c r="F12" i="27"/>
  <c r="F19" i="21"/>
  <c r="F21" i="27"/>
  <c r="H77" i="14"/>
  <c r="L14" i="21"/>
  <c r="I19" i="21"/>
  <c r="I12" i="27"/>
  <c r="I21" i="27"/>
  <c r="I25" i="27"/>
  <c r="K77" i="14"/>
  <c r="K79" i="14"/>
  <c r="K12" i="27"/>
  <c r="K19" i="21"/>
  <c r="K21" i="27"/>
  <c r="K25" i="27"/>
  <c r="M77" i="14"/>
  <c r="N47" i="21"/>
  <c r="S47" i="21"/>
  <c r="H41" i="21"/>
  <c r="H8" i="27"/>
  <c r="O7" i="21"/>
  <c r="N14" i="21"/>
  <c r="M14" i="21"/>
  <c r="K8" i="27"/>
  <c r="K41" i="21"/>
  <c r="H21" i="27"/>
  <c r="H19" i="21"/>
  <c r="H25" i="27"/>
  <c r="H12" i="27"/>
  <c r="J77" i="14"/>
  <c r="J79" i="14"/>
  <c r="P47" i="21"/>
  <c r="I41" i="21"/>
  <c r="I8" i="27"/>
  <c r="T7" i="21"/>
  <c r="T14" i="21"/>
  <c r="U14" i="21"/>
  <c r="D21" i="28"/>
  <c r="N41" i="22"/>
  <c r="R14" i="21"/>
  <c r="Q14" i="21"/>
  <c r="C12" i="27"/>
  <c r="C19" i="21"/>
  <c r="C21" i="27"/>
  <c r="C25" i="27"/>
  <c r="E77" i="14"/>
  <c r="E79" i="14"/>
  <c r="G41" i="21"/>
  <c r="G8" i="27"/>
  <c r="E8" i="27"/>
  <c r="E41" i="21"/>
  <c r="B41" i="21"/>
  <c r="B8" i="27"/>
  <c r="C8" i="27"/>
  <c r="C41" i="21"/>
  <c r="M79" i="14"/>
  <c r="G25" i="27"/>
  <c r="G21" i="27"/>
  <c r="G12" i="27"/>
  <c r="G19" i="21"/>
  <c r="I79" i="14"/>
  <c r="I77" i="14"/>
  <c r="D8" i="27"/>
  <c r="D41" i="21"/>
  <c r="O47" i="21"/>
  <c r="D12" i="27"/>
  <c r="D19" i="21"/>
  <c r="D21" i="27"/>
  <c r="D25" i="27"/>
  <c r="F79" i="14"/>
  <c r="F77" i="14"/>
  <c r="E12" i="27"/>
  <c r="E19" i="21"/>
  <c r="E21" i="27"/>
  <c r="E25" i="27"/>
  <c r="G79" i="14"/>
  <c r="G77" i="14"/>
  <c r="I25" i="18"/>
  <c r="G25" i="18"/>
  <c r="S21" i="18"/>
  <c r="F25" i="18"/>
  <c r="U21" i="18"/>
  <c r="K25" i="18"/>
  <c r="L15" i="18"/>
  <c r="R21" i="18"/>
  <c r="P11" i="18"/>
  <c r="L11" i="18"/>
  <c r="Q11" i="18"/>
  <c r="R11" i="18"/>
  <c r="S11" i="18"/>
  <c r="T11" i="18"/>
  <c r="M11" i="18"/>
  <c r="U11" i="18"/>
  <c r="N11" i="18"/>
  <c r="O11" i="18"/>
  <c r="O12" i="18"/>
  <c r="P12" i="18"/>
  <c r="Q12" i="18"/>
  <c r="R12" i="18"/>
  <c r="S12" i="18"/>
  <c r="L12" i="18"/>
  <c r="T12" i="18"/>
  <c r="N12" i="18"/>
  <c r="M12" i="18"/>
  <c r="U12" i="18"/>
  <c r="T13" i="18"/>
  <c r="M13" i="18"/>
  <c r="U13" i="18"/>
  <c r="N13" i="18"/>
  <c r="L13" i="18"/>
  <c r="O13" i="18"/>
  <c r="S13" i="18"/>
  <c r="P13" i="18"/>
  <c r="Q13" i="18"/>
  <c r="R13" i="18"/>
  <c r="O21" i="18"/>
  <c r="M21" i="18"/>
  <c r="N21" i="18"/>
  <c r="S7" i="21"/>
  <c r="M7" i="21"/>
  <c r="N46" i="2"/>
  <c r="C37" i="28"/>
  <c r="F17" i="9" s="1"/>
  <c r="L7" i="21"/>
  <c r="Q7" i="21"/>
  <c r="R7" i="21"/>
  <c r="P7" i="21"/>
  <c r="L12" i="20"/>
  <c r="S12" i="20"/>
  <c r="S14" i="20" s="1"/>
  <c r="S19" i="20" s="1"/>
  <c r="S25" i="20" s="1"/>
  <c r="M12" i="2"/>
  <c r="L23" i="18"/>
  <c r="N12" i="20"/>
  <c r="N14" i="20" s="1"/>
  <c r="N19" i="20" s="1"/>
  <c r="N25" i="20" s="1"/>
  <c r="L32" i="21"/>
  <c r="T12" i="20"/>
  <c r="T14" i="20" s="1"/>
  <c r="T19" i="20" s="1"/>
  <c r="T25" i="20" s="1"/>
  <c r="Q12" i="20"/>
  <c r="Q14" i="20" s="1"/>
  <c r="Q19" i="20" s="1"/>
  <c r="Q25" i="20" s="1"/>
  <c r="R12" i="20"/>
  <c r="M12" i="20"/>
  <c r="M14" i="20" s="1"/>
  <c r="M19" i="20" s="1"/>
  <c r="M25" i="20" s="1"/>
  <c r="U12" i="20"/>
  <c r="U14" i="20" s="1"/>
  <c r="U19" i="20" s="1"/>
  <c r="U25" i="20" s="1"/>
  <c r="O12" i="20"/>
  <c r="O14" i="20" s="1"/>
  <c r="O19" i="20" s="1"/>
  <c r="O25" i="20" s="1"/>
  <c r="P12" i="20"/>
  <c r="P14" i="20" s="1"/>
  <c r="P19" i="20" s="1"/>
  <c r="P25" i="20" s="1"/>
  <c r="R32" i="21"/>
  <c r="P32" i="21"/>
  <c r="S32" i="21"/>
  <c r="O32" i="21"/>
  <c r="U32" i="21"/>
  <c r="M32" i="21"/>
  <c r="T32" i="21"/>
  <c r="Q32" i="21"/>
  <c r="N64" i="14"/>
  <c r="I18" i="22"/>
  <c r="I20" i="22"/>
  <c r="I19" i="22"/>
  <c r="I17" i="22"/>
  <c r="K17" i="22"/>
  <c r="K19" i="22"/>
  <c r="K20" i="22"/>
  <c r="K18" i="22"/>
  <c r="J17" i="22"/>
  <c r="J19" i="22"/>
  <c r="J20" i="22"/>
  <c r="J18" i="22"/>
  <c r="G20" i="22"/>
  <c r="G19" i="22"/>
  <c r="G18" i="22"/>
  <c r="G17" i="22"/>
  <c r="B18" i="22"/>
  <c r="B20" i="22"/>
  <c r="B17" i="22"/>
  <c r="B19" i="22"/>
  <c r="E18" i="22"/>
  <c r="E17" i="22"/>
  <c r="E20" i="22"/>
  <c r="E19" i="22"/>
  <c r="C17" i="22"/>
  <c r="C20" i="22"/>
  <c r="C18" i="22"/>
  <c r="C19" i="22"/>
  <c r="F19" i="22"/>
  <c r="F17" i="22"/>
  <c r="F18" i="22"/>
  <c r="F20" i="22"/>
  <c r="D18" i="22"/>
  <c r="D20" i="22"/>
  <c r="D17" i="22"/>
  <c r="D19" i="22"/>
  <c r="H20" i="22"/>
  <c r="H18" i="22"/>
  <c r="H19" i="22"/>
  <c r="H17" i="22"/>
  <c r="P31" i="2"/>
  <c r="D77" i="14"/>
  <c r="N69" i="14"/>
  <c r="D43" i="18"/>
  <c r="N58" i="14"/>
  <c r="L11" i="1" s="1"/>
  <c r="F30" i="22"/>
  <c r="F34" i="22" s="1"/>
  <c r="F44" i="22" s="1"/>
  <c r="J30" i="22"/>
  <c r="D30" i="22"/>
  <c r="D34" i="22" s="1"/>
  <c r="D44" i="22" s="1"/>
  <c r="C30" i="22"/>
  <c r="C34" i="22" s="1"/>
  <c r="C44" i="22" s="1"/>
  <c r="I30" i="22"/>
  <c r="I34" i="22" s="1"/>
  <c r="I44" i="22" s="1"/>
  <c r="B30" i="22"/>
  <c r="B34" i="22" s="1"/>
  <c r="B44" i="22" s="1"/>
  <c r="L32" i="18"/>
  <c r="L39" i="18"/>
  <c r="L38" i="18"/>
  <c r="L30" i="18"/>
  <c r="L40" i="18"/>
  <c r="L37" i="18"/>
  <c r="L29" i="18"/>
  <c r="L31" i="18"/>
  <c r="L36" i="18"/>
  <c r="L28" i="18"/>
  <c r="L35" i="18"/>
  <c r="E43" i="18"/>
  <c r="L34" i="18"/>
  <c r="M41" i="18"/>
  <c r="L27" i="18"/>
  <c r="F20" i="18"/>
  <c r="F19" i="18"/>
  <c r="F18" i="18"/>
  <c r="F17" i="18"/>
  <c r="D20" i="18"/>
  <c r="D19" i="18"/>
  <c r="D18" i="18"/>
  <c r="D17" i="18"/>
  <c r="H20" i="18"/>
  <c r="H19" i="18"/>
  <c r="H18" i="18"/>
  <c r="H17" i="18"/>
  <c r="G20" i="18"/>
  <c r="G19" i="18"/>
  <c r="G18" i="18"/>
  <c r="G17" i="18"/>
  <c r="E20" i="18"/>
  <c r="E19" i="18"/>
  <c r="E18" i="18"/>
  <c r="E17" i="18"/>
  <c r="C20" i="18"/>
  <c r="C19" i="18"/>
  <c r="C18" i="18"/>
  <c r="C17" i="18"/>
  <c r="B20" i="18"/>
  <c r="B19" i="18"/>
  <c r="B18" i="18"/>
  <c r="B17" i="18"/>
  <c r="I20" i="18"/>
  <c r="I19" i="18"/>
  <c r="I18" i="18"/>
  <c r="I17" i="18"/>
  <c r="J20" i="18"/>
  <c r="J19" i="18"/>
  <c r="J18" i="18"/>
  <c r="J17" i="18"/>
  <c r="K20" i="18"/>
  <c r="K18" i="18"/>
  <c r="K19" i="18"/>
  <c r="K17" i="18"/>
  <c r="C16" i="11"/>
  <c r="O1" i="14"/>
  <c r="A1" i="9"/>
  <c r="A1" i="13"/>
  <c r="D5" i="13"/>
  <c r="B63" i="23"/>
  <c r="B57" i="23"/>
  <c r="B58" i="23"/>
  <c r="A1" i="28"/>
  <c r="B47" i="12"/>
  <c r="B41" i="12"/>
  <c r="B42" i="12"/>
  <c r="A22" i="12"/>
  <c r="A1" i="24"/>
  <c r="M18" i="24"/>
  <c r="M19" i="24" s="1"/>
  <c r="L18" i="24"/>
  <c r="L19" i="24" s="1"/>
  <c r="K18" i="24"/>
  <c r="J18" i="24"/>
  <c r="I18" i="24"/>
  <c r="I19" i="24"/>
  <c r="H18" i="24"/>
  <c r="G18" i="24"/>
  <c r="F18" i="24"/>
  <c r="E18" i="24"/>
  <c r="E19" i="24"/>
  <c r="M11" i="24"/>
  <c r="L11" i="24"/>
  <c r="K11" i="24"/>
  <c r="J11" i="24"/>
  <c r="I11" i="24"/>
  <c r="H11" i="24"/>
  <c r="G11" i="24"/>
  <c r="F11" i="24"/>
  <c r="E11" i="24"/>
  <c r="D18" i="24"/>
  <c r="D19" i="24" s="1"/>
  <c r="D11" i="24"/>
  <c r="C18" i="24"/>
  <c r="C19" i="24"/>
  <c r="C11" i="24"/>
  <c r="N10" i="15"/>
  <c r="N7" i="15"/>
  <c r="N6" i="15"/>
  <c r="N11" i="15" s="1"/>
  <c r="D21" i="15" s="1"/>
  <c r="M10" i="15"/>
  <c r="M7" i="15"/>
  <c r="D6" i="13"/>
  <c r="D4" i="13"/>
  <c r="I17" i="13" s="1"/>
  <c r="E10" i="9"/>
  <c r="E18" i="9" s="1"/>
  <c r="C13" i="15"/>
  <c r="N13" i="15" s="1"/>
  <c r="B13" i="15"/>
  <c r="F10" i="15"/>
  <c r="I10" i="15" s="1"/>
  <c r="G7" i="15"/>
  <c r="J7" i="15" s="1"/>
  <c r="F6" i="15"/>
  <c r="I6" i="15" s="1"/>
  <c r="A13" i="15"/>
  <c r="A1" i="23"/>
  <c r="P13" i="13"/>
  <c r="P14" i="13"/>
  <c r="P15" i="13"/>
  <c r="P16" i="13"/>
  <c r="P17" i="13"/>
  <c r="P18" i="13"/>
  <c r="P19" i="13"/>
  <c r="P20" i="13"/>
  <c r="P21" i="13"/>
  <c r="Q13" i="13"/>
  <c r="Q14" i="13"/>
  <c r="Q15" i="13"/>
  <c r="Q16" i="13"/>
  <c r="Q17" i="13"/>
  <c r="Q18" i="13"/>
  <c r="Q19" i="13"/>
  <c r="Q20" i="13"/>
  <c r="Q21" i="13"/>
  <c r="F18" i="13"/>
  <c r="F19" i="13"/>
  <c r="F20" i="13"/>
  <c r="F21" i="13"/>
  <c r="G10" i="15"/>
  <c r="J10" i="15" s="1"/>
  <c r="F7" i="15"/>
  <c r="I7" i="15" s="1"/>
  <c r="G6" i="15"/>
  <c r="J6" i="15"/>
  <c r="A1" i="27"/>
  <c r="A1" i="15"/>
  <c r="A1" i="18"/>
  <c r="A1" i="20"/>
  <c r="A1" i="22"/>
  <c r="A1" i="2"/>
  <c r="A1" i="19"/>
  <c r="A1" i="21"/>
  <c r="A1" i="11"/>
  <c r="A1" i="12"/>
  <c r="R14" i="20" l="1"/>
  <c r="R19" i="20" s="1"/>
  <c r="R25" i="20" s="1"/>
  <c r="L14" i="20"/>
  <c r="L19" i="20" s="1"/>
  <c r="L25" i="20" s="1"/>
  <c r="E30" i="22"/>
  <c r="E34" i="22" s="1"/>
  <c r="E44" i="22" s="1"/>
  <c r="H30" i="22"/>
  <c r="H34" i="22" s="1"/>
  <c r="H44" i="22" s="1"/>
  <c r="K30" i="22"/>
  <c r="K34" i="22" s="1"/>
  <c r="K44" i="22" s="1"/>
  <c r="G30" i="22"/>
  <c r="G34" i="22" s="1"/>
  <c r="G44" i="22" s="1"/>
  <c r="Q41" i="21"/>
  <c r="R41" i="21"/>
  <c r="P19" i="21"/>
  <c r="N41" i="21"/>
  <c r="U41" i="21"/>
  <c r="P41" i="21"/>
  <c r="L41" i="21"/>
  <c r="M41" i="21"/>
  <c r="S41" i="21"/>
  <c r="N77" i="14"/>
  <c r="T41" i="21"/>
  <c r="N79" i="14"/>
  <c r="O41" i="21"/>
  <c r="Q31" i="2"/>
  <c r="F21" i="28"/>
  <c r="P41" i="22"/>
  <c r="U19" i="21"/>
  <c r="S19" i="21"/>
  <c r="O19" i="21"/>
  <c r="M19" i="21"/>
  <c r="Q19" i="21"/>
  <c r="L19" i="21"/>
  <c r="R19" i="21"/>
  <c r="N19" i="21"/>
  <c r="T19" i="21"/>
  <c r="O46" i="2"/>
  <c r="D37" i="28"/>
  <c r="G17" i="9" s="1"/>
  <c r="B8" i="28"/>
  <c r="L13" i="2"/>
  <c r="L10" i="22"/>
  <c r="G11" i="15"/>
  <c r="M11" i="15"/>
  <c r="D20" i="15" s="1"/>
  <c r="B12" i="12"/>
  <c r="N12" i="2"/>
  <c r="M23" i="18"/>
  <c r="Q20" i="22"/>
  <c r="S18" i="22"/>
  <c r="Q17" i="22"/>
  <c r="R20" i="22"/>
  <c r="T18" i="22"/>
  <c r="R17" i="22"/>
  <c r="S20" i="22"/>
  <c r="M18" i="22"/>
  <c r="U18" i="22"/>
  <c r="S17" i="22"/>
  <c r="T20" i="22"/>
  <c r="N18" i="22"/>
  <c r="L18" i="22"/>
  <c r="T17" i="22"/>
  <c r="M20" i="22"/>
  <c r="U20" i="22"/>
  <c r="O18" i="22"/>
  <c r="M17" i="22"/>
  <c r="U17" i="22"/>
  <c r="O20" i="22"/>
  <c r="Q18" i="22"/>
  <c r="O17" i="22"/>
  <c r="P20" i="22"/>
  <c r="L20" i="22"/>
  <c r="R18" i="22"/>
  <c r="P17" i="22"/>
  <c r="L17" i="22"/>
  <c r="N20" i="22"/>
  <c r="P18" i="22"/>
  <c r="N17" i="22"/>
  <c r="D22" i="13"/>
  <c r="J22" i="13" s="1"/>
  <c r="M29" i="18"/>
  <c r="M39" i="18"/>
  <c r="M28" i="18"/>
  <c r="M35" i="18"/>
  <c r="M38" i="18"/>
  <c r="M36" i="18"/>
  <c r="M34" i="18"/>
  <c r="M31" i="18"/>
  <c r="N41" i="18"/>
  <c r="M32" i="18"/>
  <c r="M27" i="18"/>
  <c r="M30" i="18"/>
  <c r="M37" i="18"/>
  <c r="M33" i="18"/>
  <c r="M40" i="18"/>
  <c r="J19" i="13"/>
  <c r="E19" i="9"/>
  <c r="E23" i="9" s="1"/>
  <c r="J18" i="13"/>
  <c r="I20" i="13"/>
  <c r="B44" i="12"/>
  <c r="I15" i="13"/>
  <c r="I14" i="13"/>
  <c r="I21" i="13"/>
  <c r="I18" i="13"/>
  <c r="C27" i="24"/>
  <c r="I13" i="13"/>
  <c r="I16" i="13"/>
  <c r="I19" i="13"/>
  <c r="B61" i="23"/>
  <c r="B60" i="23"/>
  <c r="B45" i="12"/>
  <c r="J11" i="15"/>
  <c r="I11" i="15"/>
  <c r="J21" i="13"/>
  <c r="F11" i="15"/>
  <c r="D16" i="15" s="1"/>
  <c r="J17" i="13"/>
  <c r="K17" i="13" s="1"/>
  <c r="M13" i="15"/>
  <c r="G19" i="24"/>
  <c r="K19" i="24"/>
  <c r="F13" i="15"/>
  <c r="J20" i="13"/>
  <c r="J14" i="13"/>
  <c r="C22" i="13"/>
  <c r="E4" i="9"/>
  <c r="H19" i="24"/>
  <c r="J16" i="13"/>
  <c r="J13" i="13"/>
  <c r="J15" i="13"/>
  <c r="F19" i="24"/>
  <c r="J19" i="24"/>
  <c r="G21" i="28" l="1"/>
  <c r="Q41" i="22"/>
  <c r="R31" i="2"/>
  <c r="P46" i="2"/>
  <c r="E37" i="28"/>
  <c r="H17" i="9" s="1"/>
  <c r="E9" i="9"/>
  <c r="F18" i="9" s="1"/>
  <c r="G18" i="9" s="1"/>
  <c r="H18" i="9" s="1"/>
  <c r="I18" i="9" s="1"/>
  <c r="J18" i="9" s="1"/>
  <c r="K18" i="9" s="1"/>
  <c r="L18" i="9" s="1"/>
  <c r="M18" i="9" s="1"/>
  <c r="N18" i="9" s="1"/>
  <c r="O12" i="2"/>
  <c r="N23" i="18"/>
  <c r="N5" i="18" s="1"/>
  <c r="E5" i="9"/>
  <c r="E6" i="9" s="1"/>
  <c r="K19" i="13"/>
  <c r="L19" i="13" s="1"/>
  <c r="N19" i="13" s="1"/>
  <c r="N30" i="18"/>
  <c r="N35" i="18"/>
  <c r="N37" i="18"/>
  <c r="N29" i="18"/>
  <c r="N36" i="18"/>
  <c r="N28" i="18"/>
  <c r="N34" i="18"/>
  <c r="O41" i="18"/>
  <c r="N27" i="18"/>
  <c r="N33" i="18"/>
  <c r="N40" i="18"/>
  <c r="N32" i="18"/>
  <c r="N31" i="18"/>
  <c r="N39" i="18"/>
  <c r="N38" i="18"/>
  <c r="K13" i="13"/>
  <c r="M13" i="13" s="1"/>
  <c r="K18" i="13"/>
  <c r="L18" i="13" s="1"/>
  <c r="N18" i="13" s="1"/>
  <c r="K20" i="13"/>
  <c r="L20" i="13" s="1"/>
  <c r="N20" i="13" s="1"/>
  <c r="K16" i="13"/>
  <c r="M16" i="13" s="1"/>
  <c r="B46" i="12"/>
  <c r="B62" i="23"/>
  <c r="K15" i="13"/>
  <c r="L15" i="13" s="1"/>
  <c r="N15" i="13" s="1"/>
  <c r="K21" i="13"/>
  <c r="L21" i="13" s="1"/>
  <c r="N21" i="13" s="1"/>
  <c r="K14" i="13"/>
  <c r="L14" i="13" s="1"/>
  <c r="N14" i="13" s="1"/>
  <c r="L17" i="13"/>
  <c r="N17" i="13" s="1"/>
  <c r="M17" i="13"/>
  <c r="I22" i="13"/>
  <c r="K22" i="13" s="1"/>
  <c r="E8" i="9"/>
  <c r="E14" i="9" s="1"/>
  <c r="F14" i="9" s="1"/>
  <c r="G14" i="9" s="1"/>
  <c r="H14" i="9" s="1"/>
  <c r="I14" i="9" s="1"/>
  <c r="J14" i="9" s="1"/>
  <c r="K14" i="9" s="1"/>
  <c r="L14" i="9" s="1"/>
  <c r="M14" i="9" s="1"/>
  <c r="N14" i="9" s="1"/>
  <c r="S31" i="2" l="1"/>
  <c r="H21" i="28"/>
  <c r="R41" i="22"/>
  <c r="Q46" i="2"/>
  <c r="F37" i="28"/>
  <c r="I17" i="9" s="1"/>
  <c r="F19" i="9"/>
  <c r="F23" i="9" s="1"/>
  <c r="P12" i="2"/>
  <c r="O23" i="18"/>
  <c r="I13" i="9"/>
  <c r="I15" i="9" s="1"/>
  <c r="K15" i="9"/>
  <c r="H13" i="9"/>
  <c r="H15" i="9" s="1"/>
  <c r="G13" i="9"/>
  <c r="G15" i="9" s="1"/>
  <c r="E13" i="9"/>
  <c r="E15" i="9" s="1"/>
  <c r="M19" i="13"/>
  <c r="F13" i="9"/>
  <c r="F15" i="9" s="1"/>
  <c r="M18" i="13"/>
  <c r="L14" i="2"/>
  <c r="O27" i="18"/>
  <c r="O34" i="18"/>
  <c r="O30" i="18"/>
  <c r="O28" i="18"/>
  <c r="O39" i="18"/>
  <c r="O38" i="18"/>
  <c r="O36" i="18"/>
  <c r="O33" i="18"/>
  <c r="O40" i="18"/>
  <c r="O37" i="18"/>
  <c r="O32" i="18"/>
  <c r="P41" i="18"/>
  <c r="P28" i="18" s="1"/>
  <c r="O31" i="18"/>
  <c r="O29" i="18"/>
  <c r="O35" i="18"/>
  <c r="L13" i="13"/>
  <c r="N13" i="13" s="1"/>
  <c r="E13" i="13" s="1"/>
  <c r="F13" i="13" s="1"/>
  <c r="M15" i="13"/>
  <c r="M20" i="13"/>
  <c r="L16" i="13"/>
  <c r="N16" i="13" s="1"/>
  <c r="M21" i="13"/>
  <c r="M14" i="13"/>
  <c r="G19" i="9"/>
  <c r="G23" i="9" s="1"/>
  <c r="K22" i="9"/>
  <c r="M22" i="13"/>
  <c r="L22" i="13"/>
  <c r="N22" i="13" s="1"/>
  <c r="I21" i="28" l="1"/>
  <c r="S41" i="22"/>
  <c r="T31" i="2"/>
  <c r="R46" i="2"/>
  <c r="G37" i="28"/>
  <c r="J17" i="9" s="1"/>
  <c r="L46" i="22"/>
  <c r="Q12" i="2"/>
  <c r="P23" i="18"/>
  <c r="E22" i="9"/>
  <c r="E24" i="9" s="1"/>
  <c r="L43" i="2"/>
  <c r="G22" i="9"/>
  <c r="H22" i="9"/>
  <c r="M22" i="9"/>
  <c r="M15" i="9"/>
  <c r="J22" i="9"/>
  <c r="J15" i="9"/>
  <c r="I22" i="9"/>
  <c r="N22" i="9"/>
  <c r="N15" i="9"/>
  <c r="L22" i="9"/>
  <c r="L15" i="9"/>
  <c r="F22" i="9"/>
  <c r="L15" i="2"/>
  <c r="B20" i="28" s="1"/>
  <c r="M11" i="1"/>
  <c r="P39" i="18"/>
  <c r="P33" i="18"/>
  <c r="P35" i="18"/>
  <c r="P36" i="18"/>
  <c r="P34" i="18"/>
  <c r="Q41" i="18"/>
  <c r="Q28" i="18" s="1"/>
  <c r="P29" i="18"/>
  <c r="Q29" i="18" s="1"/>
  <c r="P40" i="18"/>
  <c r="Q40" i="18" s="1"/>
  <c r="P38" i="18"/>
  <c r="P27" i="18"/>
  <c r="P30" i="18"/>
  <c r="P37" i="18"/>
  <c r="P31" i="18"/>
  <c r="P32" i="18"/>
  <c r="Q32" i="18" s="1"/>
  <c r="F22" i="13"/>
  <c r="B23" i="23" s="1"/>
  <c r="B42" i="23" s="1"/>
  <c r="E22" i="13"/>
  <c r="H19" i="9"/>
  <c r="H23" i="9" s="1"/>
  <c r="Q39" i="18" l="1"/>
  <c r="U31" i="2"/>
  <c r="J21" i="28"/>
  <c r="T41" i="22"/>
  <c r="Q33" i="18"/>
  <c r="M43" i="2"/>
  <c r="C36" i="28" s="1"/>
  <c r="B36" i="28"/>
  <c r="S46" i="2"/>
  <c r="H37" i="28"/>
  <c r="K17" i="9" s="1"/>
  <c r="Q31" i="18"/>
  <c r="C8" i="28"/>
  <c r="M10" i="22"/>
  <c r="M13" i="2"/>
  <c r="R12" i="2"/>
  <c r="L30" i="2"/>
  <c r="B33" i="28" s="1"/>
  <c r="L38" i="2"/>
  <c r="B35" i="28" s="1"/>
  <c r="Q36" i="18"/>
  <c r="Q23" i="18"/>
  <c r="F21" i="9"/>
  <c r="F24" i="9" s="1"/>
  <c r="L27" i="1"/>
  <c r="L49" i="22"/>
  <c r="Q27" i="18"/>
  <c r="Q35" i="18"/>
  <c r="Q30" i="18"/>
  <c r="Q34" i="18"/>
  <c r="Q37" i="18"/>
  <c r="R41" i="18"/>
  <c r="R29" i="18" s="1"/>
  <c r="Q38" i="18"/>
  <c r="I19" i="9"/>
  <c r="I23" i="9" s="1"/>
  <c r="N43" i="2" l="1"/>
  <c r="K21" i="28"/>
  <c r="U41" i="22"/>
  <c r="O43" i="2"/>
  <c r="D36" i="28"/>
  <c r="T46" i="2"/>
  <c r="I37" i="28"/>
  <c r="L17" i="9" s="1"/>
  <c r="M14" i="2"/>
  <c r="N11" i="1" s="1"/>
  <c r="S12" i="2"/>
  <c r="R23" i="18"/>
  <c r="L26" i="1"/>
  <c r="G21" i="9"/>
  <c r="G24" i="9" s="1"/>
  <c r="M27" i="1"/>
  <c r="S41" i="18"/>
  <c r="S29" i="18" s="1"/>
  <c r="R35" i="18"/>
  <c r="R34" i="18"/>
  <c r="R36" i="18"/>
  <c r="R28" i="18"/>
  <c r="R33" i="18"/>
  <c r="R32" i="18"/>
  <c r="R39" i="18"/>
  <c r="R31" i="18"/>
  <c r="R38" i="18"/>
  <c r="R30" i="18"/>
  <c r="R27" i="18"/>
  <c r="R40" i="18"/>
  <c r="R37" i="18"/>
  <c r="J19" i="9"/>
  <c r="J23" i="9" s="1"/>
  <c r="S31" i="18" l="1"/>
  <c r="P43" i="2"/>
  <c r="E36" i="28"/>
  <c r="U46" i="2"/>
  <c r="K37" i="28" s="1"/>
  <c r="N17" i="9" s="1"/>
  <c r="J37" i="28"/>
  <c r="M17" i="9" s="1"/>
  <c r="S36" i="18"/>
  <c r="S30" i="18"/>
  <c r="N10" i="22"/>
  <c r="D8" i="28"/>
  <c r="N13" i="2"/>
  <c r="M15" i="2"/>
  <c r="M46" i="22"/>
  <c r="T12" i="2"/>
  <c r="S28" i="18"/>
  <c r="S23" i="18"/>
  <c r="M26" i="1"/>
  <c r="H21" i="9"/>
  <c r="H24" i="9" s="1"/>
  <c r="N27" i="1"/>
  <c r="S39" i="18"/>
  <c r="S37" i="18"/>
  <c r="S34" i="18"/>
  <c r="S40" i="18"/>
  <c r="T41" i="18"/>
  <c r="T40" i="18" s="1"/>
  <c r="S35" i="18"/>
  <c r="S33" i="18"/>
  <c r="S32" i="18"/>
  <c r="S27" i="18"/>
  <c r="S38" i="18"/>
  <c r="K19" i="9"/>
  <c r="K23" i="9" s="1"/>
  <c r="Q43" i="2" l="1"/>
  <c r="F36" i="28"/>
  <c r="T32" i="18"/>
  <c r="M49" i="22"/>
  <c r="M38" i="2"/>
  <c r="C35" i="28" s="1"/>
  <c r="C20" i="28"/>
  <c r="M30" i="2"/>
  <c r="C33" i="28" s="1"/>
  <c r="N14" i="2"/>
  <c r="U12" i="2"/>
  <c r="T33" i="18"/>
  <c r="T23" i="18"/>
  <c r="N26" i="1"/>
  <c r="I21" i="9"/>
  <c r="I24" i="9" s="1"/>
  <c r="O27" i="1"/>
  <c r="T39" i="18"/>
  <c r="T38" i="18"/>
  <c r="T30" i="18"/>
  <c r="T37" i="18"/>
  <c r="T29" i="18"/>
  <c r="T36" i="18"/>
  <c r="T28" i="18"/>
  <c r="T35" i="18"/>
  <c r="T31" i="18"/>
  <c r="U41" i="18"/>
  <c r="U32" i="18" s="1"/>
  <c r="T34" i="18"/>
  <c r="T27" i="18"/>
  <c r="L19" i="9"/>
  <c r="L23" i="9" s="1"/>
  <c r="U27" i="18" l="1"/>
  <c r="U33" i="18"/>
  <c r="U37" i="18"/>
  <c r="R43" i="2"/>
  <c r="G36" i="28"/>
  <c r="U30" i="18"/>
  <c r="U39" i="18"/>
  <c r="U34" i="18"/>
  <c r="U38" i="18"/>
  <c r="U29" i="18"/>
  <c r="U31" i="18"/>
  <c r="N15" i="2"/>
  <c r="N30" i="2" s="1"/>
  <c r="D33" i="28" s="1"/>
  <c r="O11" i="1"/>
  <c r="N46" i="22"/>
  <c r="U23" i="18"/>
  <c r="O26" i="1"/>
  <c r="J21" i="9"/>
  <c r="J24" i="9" s="1"/>
  <c r="P27" i="1"/>
  <c r="U36" i="18"/>
  <c r="U28" i="18"/>
  <c r="U35" i="18"/>
  <c r="U40" i="18"/>
  <c r="M19" i="9"/>
  <c r="M23" i="9" s="1"/>
  <c r="N19" i="9"/>
  <c r="N23" i="9" s="1"/>
  <c r="S43" i="2" l="1"/>
  <c r="H36" i="28"/>
  <c r="O10" i="22"/>
  <c r="E8" i="28"/>
  <c r="O13" i="2"/>
  <c r="N38" i="2"/>
  <c r="D35" i="28" s="1"/>
  <c r="D20" i="28"/>
  <c r="N49" i="22"/>
  <c r="P26" i="1"/>
  <c r="K21" i="9"/>
  <c r="K24" i="9" s="1"/>
  <c r="Q27" i="1"/>
  <c r="T43" i="2" l="1"/>
  <c r="I36" i="28"/>
  <c r="O14" i="2"/>
  <c r="Q26" i="1"/>
  <c r="L21" i="9"/>
  <c r="L24" i="9" s="1"/>
  <c r="R27" i="1"/>
  <c r="U43" i="2" l="1"/>
  <c r="K36" i="28" s="1"/>
  <c r="J36" i="28"/>
  <c r="P11" i="1"/>
  <c r="O15" i="2"/>
  <c r="E20" i="28" s="1"/>
  <c r="O46" i="22"/>
  <c r="R26" i="1"/>
  <c r="M21" i="9"/>
  <c r="M24" i="9" s="1"/>
  <c r="S27" i="1"/>
  <c r="F8" i="28" l="1"/>
  <c r="P10" i="22"/>
  <c r="P13" i="2"/>
  <c r="O30" i="2"/>
  <c r="E33" i="28" s="1"/>
  <c r="O49" i="22"/>
  <c r="O38" i="2"/>
  <c r="E35" i="28" s="1"/>
  <c r="S26" i="1"/>
  <c r="N21" i="9"/>
  <c r="N24" i="9" s="1"/>
  <c r="U27" i="1" s="1"/>
  <c r="T27" i="1"/>
  <c r="P14" i="2" l="1"/>
  <c r="U26" i="1"/>
  <c r="C26" i="11" s="1"/>
  <c r="C28" i="11" s="1"/>
  <c r="T26" i="1"/>
  <c r="Q11" i="1" l="1"/>
  <c r="P46" i="22"/>
  <c r="P15" i="2"/>
  <c r="F20" i="28" s="1"/>
  <c r="G8" i="28" l="1"/>
  <c r="Q10" i="22"/>
  <c r="Q13" i="2"/>
  <c r="P38" i="2"/>
  <c r="F35" i="28" s="1"/>
  <c r="P30" i="2"/>
  <c r="F33" i="28" s="1"/>
  <c r="P49" i="22"/>
  <c r="Q14" i="2" l="1"/>
  <c r="Q46" i="22" l="1"/>
  <c r="R11" i="1"/>
  <c r="Q15" i="2"/>
  <c r="G20" i="28" s="1"/>
  <c r="R10" i="22" l="1"/>
  <c r="H8" i="28"/>
  <c r="R13" i="2"/>
  <c r="Q38" i="2"/>
  <c r="G35" i="28" s="1"/>
  <c r="Q30" i="2"/>
  <c r="G33" i="28" s="1"/>
  <c r="Q49" i="22"/>
  <c r="R14" i="2" l="1"/>
  <c r="S11" i="1" l="1"/>
  <c r="R46" i="22"/>
  <c r="R15" i="2"/>
  <c r="H20" i="28" s="1"/>
  <c r="L20" i="18"/>
  <c r="L17" i="18"/>
  <c r="L18" i="18"/>
  <c r="M15" i="18"/>
  <c r="N15" i="18" s="1"/>
  <c r="O15" i="18" s="1"/>
  <c r="P15" i="18" s="1"/>
  <c r="Q15" i="18" s="1"/>
  <c r="R15" i="18" s="1"/>
  <c r="S15" i="18" s="1"/>
  <c r="T15" i="18" s="1"/>
  <c r="U15" i="18" s="1"/>
  <c r="S10" i="22" l="1"/>
  <c r="I8" i="28"/>
  <c r="S13" i="2"/>
  <c r="R49" i="22"/>
  <c r="R38" i="2"/>
  <c r="H35" i="28" s="1"/>
  <c r="R30" i="2"/>
  <c r="H33" i="28" s="1"/>
  <c r="U18" i="18"/>
  <c r="U17" i="18"/>
  <c r="U20" i="18"/>
  <c r="T17" i="18"/>
  <c r="T20" i="18"/>
  <c r="T18" i="18"/>
  <c r="S17" i="18"/>
  <c r="S20" i="18"/>
  <c r="S18" i="18"/>
  <c r="R20" i="18"/>
  <c r="R18" i="18"/>
  <c r="R17" i="18"/>
  <c r="Q20" i="18"/>
  <c r="Q18" i="18"/>
  <c r="Q17" i="18"/>
  <c r="P20" i="18"/>
  <c r="P17" i="18"/>
  <c r="P18" i="18"/>
  <c r="O18" i="18"/>
  <c r="O17" i="18"/>
  <c r="O20" i="18"/>
  <c r="N20" i="18"/>
  <c r="N18" i="18"/>
  <c r="N17" i="18"/>
  <c r="M20" i="18"/>
  <c r="M17" i="18"/>
  <c r="M18" i="18"/>
  <c r="L8" i="18"/>
  <c r="L7" i="18"/>
  <c r="L21" i="18"/>
  <c r="L5" i="18"/>
  <c r="L24" i="2" s="1"/>
  <c r="B13" i="28" s="1"/>
  <c r="L10" i="18"/>
  <c r="S14" i="2" l="1"/>
  <c r="L27" i="2"/>
  <c r="B14" i="28" s="1"/>
  <c r="L5" i="1"/>
  <c r="L25" i="2"/>
  <c r="B18" i="28" s="1"/>
  <c r="L10" i="2" l="1"/>
  <c r="B12" i="28" s="1"/>
  <c r="L9" i="2"/>
  <c r="B11" i="28" s="1"/>
  <c r="L8" i="2"/>
  <c r="L13" i="27" s="1"/>
  <c r="L37" i="22"/>
  <c r="T11" i="1"/>
  <c r="S46" i="22"/>
  <c r="S15" i="2"/>
  <c r="I20" i="28" s="1"/>
  <c r="M5" i="18"/>
  <c r="L30" i="22"/>
  <c r="L7" i="22"/>
  <c r="L18" i="2"/>
  <c r="B27" i="28" s="1"/>
  <c r="B28" i="28" s="1"/>
  <c r="L9" i="1"/>
  <c r="L6" i="1"/>
  <c r="L26" i="2"/>
  <c r="B19" i="28" s="1"/>
  <c r="L39" i="22"/>
  <c r="L36" i="22"/>
  <c r="L7" i="1" l="1"/>
  <c r="L14" i="27"/>
  <c r="L26" i="27"/>
  <c r="B10" i="28"/>
  <c r="L35" i="2"/>
  <c r="J8" i="28"/>
  <c r="T10" i="22"/>
  <c r="T13" i="2"/>
  <c r="L38" i="22"/>
  <c r="S30" i="2"/>
  <c r="I33" i="28" s="1"/>
  <c r="S38" i="2"/>
  <c r="I35" i="28" s="1"/>
  <c r="S49" i="22"/>
  <c r="L8" i="22"/>
  <c r="L9" i="22"/>
  <c r="L12" i="1"/>
  <c r="L50" i="22"/>
  <c r="L51" i="22" s="1"/>
  <c r="M24" i="2"/>
  <c r="C13" i="28" s="1"/>
  <c r="M27" i="2"/>
  <c r="C14" i="28" s="1"/>
  <c r="M5" i="1"/>
  <c r="M25" i="2"/>
  <c r="C18" i="28" s="1"/>
  <c r="M10" i="2" l="1"/>
  <c r="C12" i="28" s="1"/>
  <c r="M8" i="2"/>
  <c r="M9" i="2"/>
  <c r="C11" i="28" s="1"/>
  <c r="M37" i="22"/>
  <c r="T14" i="2"/>
  <c r="M8" i="18"/>
  <c r="M7" i="18"/>
  <c r="M10" i="18"/>
  <c r="M30" i="22"/>
  <c r="M7" i="22"/>
  <c r="M18" i="2"/>
  <c r="C27" i="28" s="1"/>
  <c r="C28" i="28" s="1"/>
  <c r="M9" i="1"/>
  <c r="M6" i="1"/>
  <c r="M26" i="2"/>
  <c r="C19" i="28" s="1"/>
  <c r="M39" i="22"/>
  <c r="M36" i="22"/>
  <c r="O5" i="18"/>
  <c r="N24" i="2"/>
  <c r="N27" i="2"/>
  <c r="N5" i="1"/>
  <c r="N25" i="2"/>
  <c r="L14" i="1"/>
  <c r="L27" i="27" s="1"/>
  <c r="M26" i="27" l="1"/>
  <c r="M14" i="27"/>
  <c r="C10" i="28"/>
  <c r="M35" i="2"/>
  <c r="M13" i="27"/>
  <c r="D18" i="28"/>
  <c r="N10" i="2"/>
  <c r="N9" i="2"/>
  <c r="N8" i="2"/>
  <c r="N13" i="27" s="1"/>
  <c r="D14" i="28"/>
  <c r="D13" i="28"/>
  <c r="N37" i="22"/>
  <c r="M38" i="22"/>
  <c r="T46" i="22"/>
  <c r="U11" i="1"/>
  <c r="T15" i="2"/>
  <c r="J20" i="28" s="1"/>
  <c r="N10" i="18"/>
  <c r="N8" i="18"/>
  <c r="N7" i="18"/>
  <c r="N30" i="22"/>
  <c r="N7" i="22"/>
  <c r="N18" i="2"/>
  <c r="N9" i="1"/>
  <c r="N6" i="1"/>
  <c r="N26" i="2"/>
  <c r="N39" i="22"/>
  <c r="N36" i="22"/>
  <c r="P5" i="18"/>
  <c r="O24" i="2"/>
  <c r="E13" i="28" s="1"/>
  <c r="O27" i="2"/>
  <c r="E14" i="28" s="1"/>
  <c r="O5" i="1"/>
  <c r="O25" i="2"/>
  <c r="E18" i="28" s="1"/>
  <c r="M8" i="22"/>
  <c r="M7" i="1"/>
  <c r="M9" i="22"/>
  <c r="M12" i="1"/>
  <c r="M50" i="22"/>
  <c r="M51" i="22" s="1"/>
  <c r="N26" i="27" l="1"/>
  <c r="N14" i="27"/>
  <c r="O10" i="2"/>
  <c r="E12" i="28" s="1"/>
  <c r="O9" i="2"/>
  <c r="E11" i="28" s="1"/>
  <c r="O8" i="2"/>
  <c r="K8" i="28"/>
  <c r="U10" i="22"/>
  <c r="U13" i="2"/>
  <c r="D19" i="28"/>
  <c r="D27" i="28"/>
  <c r="D28" i="28" s="1"/>
  <c r="D10" i="28"/>
  <c r="N35" i="2"/>
  <c r="D11" i="28"/>
  <c r="D12" i="28"/>
  <c r="O37" i="22"/>
  <c r="N38" i="22"/>
  <c r="T49" i="22"/>
  <c r="T38" i="2"/>
  <c r="J35" i="28" s="1"/>
  <c r="T30" i="2"/>
  <c r="J33" i="28" s="1"/>
  <c r="M14" i="1"/>
  <c r="M27" i="27" s="1"/>
  <c r="O10" i="18"/>
  <c r="O8" i="18"/>
  <c r="O7" i="18"/>
  <c r="O30" i="22"/>
  <c r="O7" i="22"/>
  <c r="O18" i="2"/>
  <c r="E27" i="28" s="1"/>
  <c r="E28" i="28" s="1"/>
  <c r="O9" i="1"/>
  <c r="O6" i="1"/>
  <c r="O26" i="2"/>
  <c r="E19" i="28" s="1"/>
  <c r="O39" i="22"/>
  <c r="O36" i="22"/>
  <c r="Q5" i="18"/>
  <c r="P24" i="2"/>
  <c r="F13" i="28" s="1"/>
  <c r="P27" i="2"/>
  <c r="F14" i="28" s="1"/>
  <c r="P5" i="1"/>
  <c r="P25" i="2"/>
  <c r="F18" i="28" s="1"/>
  <c r="N8" i="22"/>
  <c r="N7" i="1"/>
  <c r="N9" i="22"/>
  <c r="N12" i="1"/>
  <c r="N50" i="22"/>
  <c r="N51" i="22" s="1"/>
  <c r="O26" i="27" l="1"/>
  <c r="O14" i="27"/>
  <c r="O35" i="2"/>
  <c r="E10" i="28"/>
  <c r="P10" i="2"/>
  <c r="F12" i="28" s="1"/>
  <c r="P8" i="2"/>
  <c r="P9" i="2"/>
  <c r="F11" i="28" s="1"/>
  <c r="O13" i="27"/>
  <c r="O38" i="22"/>
  <c r="P37" i="22"/>
  <c r="U14" i="2"/>
  <c r="N14" i="1"/>
  <c r="N27" i="27" s="1"/>
  <c r="P7" i="18"/>
  <c r="P10" i="18"/>
  <c r="P8" i="18"/>
  <c r="P30" i="22"/>
  <c r="P7" i="22"/>
  <c r="P18" i="2"/>
  <c r="F27" i="28" s="1"/>
  <c r="F28" i="28" s="1"/>
  <c r="P9" i="1"/>
  <c r="P6" i="1"/>
  <c r="P26" i="2"/>
  <c r="F19" i="28" s="1"/>
  <c r="P39" i="22"/>
  <c r="P36" i="22"/>
  <c r="R5" i="18"/>
  <c r="Q24" i="2"/>
  <c r="G13" i="28" s="1"/>
  <c r="Q27" i="2"/>
  <c r="G14" i="28" s="1"/>
  <c r="Q5" i="1"/>
  <c r="Q25" i="2"/>
  <c r="G18" i="28" s="1"/>
  <c r="O8" i="22"/>
  <c r="O7" i="1"/>
  <c r="O9" i="22"/>
  <c r="O12" i="1"/>
  <c r="O50" i="22"/>
  <c r="O51" i="22" s="1"/>
  <c r="P26" i="27" l="1"/>
  <c r="P14" i="27"/>
  <c r="Q10" i="2"/>
  <c r="G12" i="28" s="1"/>
  <c r="Q8" i="2"/>
  <c r="Q9" i="2"/>
  <c r="G11" i="28" s="1"/>
  <c r="F10" i="28"/>
  <c r="P35" i="2"/>
  <c r="P13" i="27"/>
  <c r="Q37" i="22"/>
  <c r="P38" i="22"/>
  <c r="U15" i="2"/>
  <c r="K20" i="28" s="1"/>
  <c r="U46" i="22"/>
  <c r="O14" i="1"/>
  <c r="O27" i="27" s="1"/>
  <c r="Q30" i="22"/>
  <c r="Q7" i="22"/>
  <c r="Q18" i="2"/>
  <c r="G27" i="28" s="1"/>
  <c r="G28" i="28" s="1"/>
  <c r="Q9" i="1"/>
  <c r="Q6" i="1"/>
  <c r="Q26" i="2"/>
  <c r="G19" i="28" s="1"/>
  <c r="Q7" i="18"/>
  <c r="Q10" i="18"/>
  <c r="Q8" i="18"/>
  <c r="Q39" i="22"/>
  <c r="Q36" i="22"/>
  <c r="S5" i="18"/>
  <c r="T5" i="18"/>
  <c r="U5" i="18"/>
  <c r="U7" i="21" s="1"/>
  <c r="R24" i="2"/>
  <c r="H13" i="28" s="1"/>
  <c r="R27" i="2"/>
  <c r="H14" i="28" s="1"/>
  <c r="R5" i="1"/>
  <c r="R25" i="2"/>
  <c r="H18" i="28" s="1"/>
  <c r="P8" i="22"/>
  <c r="P7" i="1"/>
  <c r="P9" i="22"/>
  <c r="P12" i="1"/>
  <c r="P50" i="22"/>
  <c r="P51" i="22" s="1"/>
  <c r="Q26" i="27" l="1"/>
  <c r="Q14" i="27"/>
  <c r="R10" i="2"/>
  <c r="H12" i="28" s="1"/>
  <c r="R9" i="2"/>
  <c r="H11" i="28" s="1"/>
  <c r="R8" i="2"/>
  <c r="G10" i="28"/>
  <c r="Q35" i="2"/>
  <c r="Q13" i="27"/>
  <c r="Q38" i="22"/>
  <c r="R37" i="22"/>
  <c r="U49" i="22"/>
  <c r="U38" i="2"/>
  <c r="K35" i="28" s="1"/>
  <c r="U30" i="2"/>
  <c r="K33" i="28" s="1"/>
  <c r="P14" i="1"/>
  <c r="P27" i="27" s="1"/>
  <c r="R30" i="22"/>
  <c r="R7" i="22"/>
  <c r="R18" i="2"/>
  <c r="H27" i="28" s="1"/>
  <c r="H28" i="28" s="1"/>
  <c r="R9" i="1"/>
  <c r="R6" i="1"/>
  <c r="R26" i="2"/>
  <c r="H19" i="28" s="1"/>
  <c r="R8" i="18"/>
  <c r="R7" i="18"/>
  <c r="R10" i="18"/>
  <c r="R39" i="22"/>
  <c r="R36" i="22"/>
  <c r="U24" i="2"/>
  <c r="U27" i="2"/>
  <c r="U5" i="1"/>
  <c r="U25" i="2"/>
  <c r="T24" i="2"/>
  <c r="T27" i="2"/>
  <c r="T5" i="1"/>
  <c r="T25" i="2"/>
  <c r="S24" i="2"/>
  <c r="I13" i="28" s="1"/>
  <c r="S27" i="2"/>
  <c r="I14" i="28" s="1"/>
  <c r="S5" i="1"/>
  <c r="S25" i="2"/>
  <c r="I18" i="28" s="1"/>
  <c r="Q8" i="22"/>
  <c r="Q7" i="1"/>
  <c r="Q9" i="22"/>
  <c r="Q12" i="1"/>
  <c r="Q50" i="22"/>
  <c r="Q51" i="22" s="1"/>
  <c r="R26" i="27" l="1"/>
  <c r="R14" i="27"/>
  <c r="U8" i="2"/>
  <c r="U13" i="27" s="1"/>
  <c r="U10" i="2"/>
  <c r="U9" i="2"/>
  <c r="H10" i="28"/>
  <c r="R35" i="2"/>
  <c r="R13" i="27"/>
  <c r="S9" i="2"/>
  <c r="I11" i="28" s="1"/>
  <c r="S10" i="2"/>
  <c r="I12" i="28" s="1"/>
  <c r="S8" i="2"/>
  <c r="T9" i="2"/>
  <c r="T10" i="2"/>
  <c r="T8" i="2"/>
  <c r="T13" i="27" s="1"/>
  <c r="J18" i="28"/>
  <c r="J14" i="28"/>
  <c r="J13" i="28"/>
  <c r="K18" i="28"/>
  <c r="K14" i="28"/>
  <c r="K13" i="28"/>
  <c r="T37" i="22"/>
  <c r="U37" i="22"/>
  <c r="S37" i="22"/>
  <c r="R38" i="22"/>
  <c r="Q14" i="1"/>
  <c r="Q27" i="27" s="1"/>
  <c r="S30" i="22"/>
  <c r="S7" i="22"/>
  <c r="S18" i="2"/>
  <c r="I27" i="28" s="1"/>
  <c r="I28" i="28" s="1"/>
  <c r="S9" i="1"/>
  <c r="S6" i="1"/>
  <c r="S26" i="2"/>
  <c r="I19" i="28" s="1"/>
  <c r="S8" i="18"/>
  <c r="S7" i="18"/>
  <c r="S10" i="18"/>
  <c r="S39" i="22"/>
  <c r="S36" i="22"/>
  <c r="T8" i="18"/>
  <c r="T7" i="18"/>
  <c r="T10" i="18"/>
  <c r="T30" i="22"/>
  <c r="T7" i="22"/>
  <c r="T18" i="2"/>
  <c r="T9" i="1"/>
  <c r="T6" i="1"/>
  <c r="T26" i="2"/>
  <c r="T39" i="22"/>
  <c r="T36" i="22"/>
  <c r="U8" i="18"/>
  <c r="U7" i="18"/>
  <c r="U10" i="18"/>
  <c r="U7" i="22"/>
  <c r="U30" i="22"/>
  <c r="U18" i="2"/>
  <c r="U9" i="1"/>
  <c r="U6" i="1"/>
  <c r="U26" i="2"/>
  <c r="U39" i="22"/>
  <c r="U36" i="22"/>
  <c r="R8" i="22"/>
  <c r="R7" i="1"/>
  <c r="R9" i="22"/>
  <c r="R12" i="1"/>
  <c r="R50" i="22"/>
  <c r="R51" i="22" s="1"/>
  <c r="K11" i="28" l="1"/>
  <c r="U26" i="27"/>
  <c r="U14" i="27"/>
  <c r="T26" i="27"/>
  <c r="T14" i="27"/>
  <c r="S26" i="27"/>
  <c r="S14" i="27"/>
  <c r="J11" i="28"/>
  <c r="K19" i="28"/>
  <c r="K12" i="28"/>
  <c r="J27" i="28"/>
  <c r="J28" i="28" s="1"/>
  <c r="I10" i="28"/>
  <c r="S35" i="2"/>
  <c r="J10" i="28"/>
  <c r="T35" i="2"/>
  <c r="S13" i="27"/>
  <c r="K10" i="28"/>
  <c r="U35" i="2"/>
  <c r="K27" i="28"/>
  <c r="K28" i="28" s="1"/>
  <c r="J19" i="28"/>
  <c r="J12" i="28"/>
  <c r="U38" i="22"/>
  <c r="T38" i="22"/>
  <c r="S38" i="22"/>
  <c r="R14" i="1"/>
  <c r="R27" i="27" s="1"/>
  <c r="U8" i="22"/>
  <c r="U7" i="1"/>
  <c r="U9" i="22"/>
  <c r="U12" i="1"/>
  <c r="U50" i="22"/>
  <c r="U51" i="22" s="1"/>
  <c r="T8" i="22"/>
  <c r="T7" i="1"/>
  <c r="T9" i="22"/>
  <c r="T12" i="1"/>
  <c r="T50" i="22"/>
  <c r="T51" i="22" s="1"/>
  <c r="S8" i="22"/>
  <c r="S7" i="1"/>
  <c r="S9" i="22"/>
  <c r="S12" i="1"/>
  <c r="S50" i="22"/>
  <c r="S51" i="22" s="1"/>
  <c r="S14" i="1" l="1"/>
  <c r="S27" i="27" s="1"/>
  <c r="T14" i="1"/>
  <c r="T27" i="27" s="1"/>
  <c r="U14" i="1"/>
  <c r="U27" i="27" s="1"/>
  <c r="M9" i="18" l="1"/>
  <c r="M19" i="18"/>
  <c r="N9" i="18"/>
  <c r="N19" i="18"/>
  <c r="O9" i="18"/>
  <c r="O19" i="18"/>
  <c r="P9" i="18"/>
  <c r="P19" i="18"/>
  <c r="Q9" i="18"/>
  <c r="Q19" i="18"/>
  <c r="R9" i="18"/>
  <c r="R19" i="18"/>
  <c r="S9" i="18"/>
  <c r="S19" i="18"/>
  <c r="T9" i="18"/>
  <c r="T19" i="18"/>
  <c r="U9" i="18"/>
  <c r="U19" i="18"/>
  <c r="L9" i="18"/>
  <c r="L19" i="18"/>
  <c r="U31" i="22" l="1"/>
  <c r="Q31" i="22"/>
  <c r="S31" i="22"/>
  <c r="N31" i="22"/>
  <c r="R31" i="22"/>
  <c r="O31" i="22"/>
  <c r="T31" i="22"/>
  <c r="M31" i="22"/>
  <c r="L31" i="22"/>
  <c r="P31" i="22"/>
  <c r="L32" i="22"/>
  <c r="N32" i="22"/>
  <c r="P32" i="22"/>
  <c r="R32" i="22"/>
  <c r="T32" i="22"/>
  <c r="M32" i="22"/>
  <c r="S32" i="22"/>
  <c r="Q32" i="22"/>
  <c r="U32" i="22"/>
  <c r="O32" i="22"/>
  <c r="U33" i="22"/>
  <c r="T23" i="2"/>
  <c r="S23" i="2"/>
  <c r="Q23" i="2"/>
  <c r="M23" i="2"/>
  <c r="U23" i="2"/>
  <c r="P23" i="2"/>
  <c r="M33" i="22"/>
  <c r="R33" i="22"/>
  <c r="P33" i="22"/>
  <c r="R23" i="2"/>
  <c r="S33" i="22"/>
  <c r="N23" i="2"/>
  <c r="O33" i="22"/>
  <c r="T33" i="22"/>
  <c r="N33" i="22"/>
  <c r="N34" i="22" s="1"/>
  <c r="L33" i="22"/>
  <c r="Q33" i="22"/>
  <c r="O23" i="2"/>
  <c r="L23" i="2"/>
  <c r="B31" i="28" s="1"/>
  <c r="T34" i="22" l="1"/>
  <c r="L34" i="22"/>
  <c r="U34" i="22"/>
  <c r="S34" i="22"/>
  <c r="H31" i="28"/>
  <c r="M34" i="22"/>
  <c r="K31" i="28"/>
  <c r="F31" i="28"/>
  <c r="C31" i="28"/>
  <c r="G31" i="28"/>
  <c r="I31" i="28"/>
  <c r="J31" i="28"/>
  <c r="D31" i="28"/>
  <c r="E31" i="28"/>
  <c r="Q34" i="22"/>
  <c r="R34" i="22"/>
  <c r="O34" i="22"/>
  <c r="P34" i="22"/>
  <c r="L37" i="2" l="1"/>
  <c r="U37" i="2"/>
  <c r="S37" i="2"/>
  <c r="O37" i="2"/>
  <c r="R37" i="2"/>
  <c r="B34" i="28" l="1"/>
  <c r="I34" i="28"/>
  <c r="P37" i="2"/>
  <c r="T37" i="2"/>
  <c r="M37" i="2"/>
  <c r="J34" i="28" l="1"/>
  <c r="C34" i="28"/>
  <c r="F34" i="28"/>
  <c r="K34" i="28"/>
  <c r="N37" i="2" l="1"/>
  <c r="E34" i="28" l="1"/>
  <c r="D34" i="28"/>
  <c r="Q37" i="2" l="1"/>
  <c r="H34" i="28" l="1"/>
  <c r="G34" i="28"/>
  <c r="B16" i="22"/>
  <c r="B21" i="22" s="1"/>
  <c r="B25" i="22" s="1"/>
  <c r="B65" i="22" l="1"/>
  <c r="B60" i="22"/>
  <c r="B62" i="22" s="1"/>
  <c r="J34" i="22" l="1"/>
  <c r="J44" i="22" s="1"/>
  <c r="I17" i="24"/>
  <c r="I22" i="24" s="1"/>
  <c r="D17" i="24"/>
  <c r="D22" i="24" s="1"/>
  <c r="E17" i="24"/>
  <c r="E22" i="24" s="1"/>
  <c r="G17" i="24"/>
  <c r="G22" i="24" s="1"/>
  <c r="L17" i="24"/>
  <c r="L22" i="24" s="1"/>
  <c r="H17" i="24"/>
  <c r="H22" i="24" s="1"/>
  <c r="F17" i="24"/>
  <c r="F22" i="24" s="1"/>
  <c r="K17" i="24"/>
  <c r="K22" i="24" s="1"/>
  <c r="J17" i="24"/>
  <c r="J22" i="24" s="1"/>
  <c r="C17" i="24"/>
  <c r="C26" i="24" s="1"/>
  <c r="R16" i="1"/>
  <c r="R19" i="22" s="1"/>
  <c r="U16" i="1"/>
  <c r="U19" i="22" s="1"/>
  <c r="S16" i="1"/>
  <c r="S19" i="22" s="1"/>
  <c r="N16" i="1"/>
  <c r="N19" i="22" s="1"/>
  <c r="L16" i="1"/>
  <c r="L19" i="22" s="1"/>
  <c r="P16" i="1"/>
  <c r="P19" i="22" s="1"/>
  <c r="T16" i="1"/>
  <c r="T19" i="22" s="1"/>
  <c r="M16" i="1"/>
  <c r="M19" i="22" s="1"/>
  <c r="M17" i="24"/>
  <c r="M22" i="24" s="1"/>
  <c r="Q16" i="1"/>
  <c r="Q19" i="22" s="1"/>
  <c r="O16" i="1"/>
  <c r="O19" i="22" s="1"/>
  <c r="P18" i="1" l="1"/>
  <c r="P19" i="1" s="1"/>
  <c r="P24" i="1" s="1"/>
  <c r="P28" i="2" s="1"/>
  <c r="O18" i="1"/>
  <c r="O19" i="1" s="1"/>
  <c r="O24" i="1" s="1"/>
  <c r="O15" i="22" s="1"/>
  <c r="M18" i="1"/>
  <c r="M19" i="1" s="1"/>
  <c r="M24" i="1" s="1"/>
  <c r="U18" i="1"/>
  <c r="U19" i="1" s="1"/>
  <c r="U24" i="1" s="1"/>
  <c r="U15" i="22" s="1"/>
  <c r="N18" i="1"/>
  <c r="N19" i="1" s="1"/>
  <c r="N24" i="1" s="1"/>
  <c r="N28" i="2" s="1"/>
  <c r="L18" i="1"/>
  <c r="L19" i="1" s="1"/>
  <c r="L24" i="1" s="1"/>
  <c r="R18" i="1"/>
  <c r="R19" i="1" s="1"/>
  <c r="R24" i="1" s="1"/>
  <c r="Q18" i="1"/>
  <c r="Q19" i="1" s="1"/>
  <c r="Q24" i="1" s="1"/>
  <c r="T18" i="1"/>
  <c r="T19" i="1" s="1"/>
  <c r="T24" i="1" s="1"/>
  <c r="S18" i="1"/>
  <c r="S19" i="1" s="1"/>
  <c r="S24" i="1" s="1"/>
  <c r="M27" i="24"/>
  <c r="M23" i="24"/>
  <c r="M24" i="24"/>
  <c r="M25" i="24"/>
  <c r="M26" i="24"/>
  <c r="C22" i="24"/>
  <c r="C24" i="24"/>
  <c r="C25" i="24"/>
  <c r="C23" i="24"/>
  <c r="J26" i="24"/>
  <c r="J24" i="24"/>
  <c r="J25" i="24"/>
  <c r="J27" i="24"/>
  <c r="J23" i="24"/>
  <c r="K26" i="24"/>
  <c r="K24" i="24"/>
  <c r="K25" i="24"/>
  <c r="K27" i="24"/>
  <c r="K23" i="24"/>
  <c r="F25" i="24"/>
  <c r="F23" i="24"/>
  <c r="F27" i="24"/>
  <c r="F24" i="24"/>
  <c r="F26" i="24"/>
  <c r="H26" i="24"/>
  <c r="H24" i="24"/>
  <c r="H23" i="24"/>
  <c r="H25" i="24"/>
  <c r="H27" i="24"/>
  <c r="L24" i="24"/>
  <c r="L27" i="24"/>
  <c r="L25" i="24"/>
  <c r="L26" i="24"/>
  <c r="L23" i="24"/>
  <c r="G27" i="24"/>
  <c r="G24" i="24"/>
  <c r="G23" i="24"/>
  <c r="G26" i="24"/>
  <c r="G25" i="24"/>
  <c r="E23" i="24"/>
  <c r="E25" i="24"/>
  <c r="E27" i="24"/>
  <c r="E24" i="24"/>
  <c r="E26" i="24"/>
  <c r="D25" i="24"/>
  <c r="D26" i="24"/>
  <c r="D23" i="24"/>
  <c r="D24" i="24"/>
  <c r="D27" i="24"/>
  <c r="I24" i="24"/>
  <c r="I25" i="24"/>
  <c r="I26" i="24"/>
  <c r="I27" i="24"/>
  <c r="I23" i="24"/>
  <c r="M28" i="2" l="1"/>
  <c r="L15" i="22"/>
  <c r="P15" i="22"/>
  <c r="O25" i="1"/>
  <c r="E6" i="28" s="1"/>
  <c r="P25" i="1"/>
  <c r="P28" i="1" s="1"/>
  <c r="O28" i="2"/>
  <c r="O40" i="22" s="1"/>
  <c r="O42" i="22" s="1"/>
  <c r="O44" i="22" s="1"/>
  <c r="O58" i="22" s="1"/>
  <c r="P66" i="22" s="1"/>
  <c r="L28" i="2"/>
  <c r="M81" i="14" s="1"/>
  <c r="N81" i="14" s="1"/>
  <c r="L25" i="1"/>
  <c r="B6" i="28" s="1"/>
  <c r="L39" i="2"/>
  <c r="B16" i="28" s="1"/>
  <c r="L23" i="22" s="1"/>
  <c r="P32" i="2"/>
  <c r="P40" i="22"/>
  <c r="P42" i="22" s="1"/>
  <c r="P44" i="22" s="1"/>
  <c r="P58" i="22" s="1"/>
  <c r="S25" i="1"/>
  <c r="S28" i="1" s="1"/>
  <c r="M25" i="1"/>
  <c r="C6" i="28" s="1"/>
  <c r="U25" i="1"/>
  <c r="U28" i="1" s="1"/>
  <c r="T25" i="1"/>
  <c r="J6" i="28" s="1"/>
  <c r="Q25" i="1"/>
  <c r="Q28" i="1" s="1"/>
  <c r="N25" i="1"/>
  <c r="D6" i="28" s="1"/>
  <c r="M15" i="22"/>
  <c r="U28" i="2"/>
  <c r="N40" i="22"/>
  <c r="N42" i="22" s="1"/>
  <c r="N44" i="22" s="1"/>
  <c r="N58" i="22" s="1"/>
  <c r="O66" i="22" s="1"/>
  <c r="N32" i="2"/>
  <c r="K28" i="24"/>
  <c r="I49" i="22" s="1"/>
  <c r="I51" i="22" s="1"/>
  <c r="I58" i="22" s="1"/>
  <c r="N15" i="22"/>
  <c r="R28" i="2"/>
  <c r="R15" i="22"/>
  <c r="I28" i="24"/>
  <c r="G49" i="22" s="1"/>
  <c r="G51" i="22" s="1"/>
  <c r="G58" i="22" s="1"/>
  <c r="L28" i="24"/>
  <c r="J49" i="22" s="1"/>
  <c r="J51" i="22" s="1"/>
  <c r="J58" i="22" s="1"/>
  <c r="J28" i="24"/>
  <c r="J13" i="24" s="1"/>
  <c r="S28" i="2"/>
  <c r="S15" i="22"/>
  <c r="R25" i="1"/>
  <c r="R28" i="1" s="1"/>
  <c r="T28" i="2"/>
  <c r="T15" i="22"/>
  <c r="Q28" i="2"/>
  <c r="Q15" i="22"/>
  <c r="D28" i="24"/>
  <c r="E28" i="24"/>
  <c r="G28" i="24"/>
  <c r="H28" i="24"/>
  <c r="F28" i="24"/>
  <c r="C28" i="24"/>
  <c r="C13" i="24" s="1"/>
  <c r="M28" i="24"/>
  <c r="M40" i="22" l="1"/>
  <c r="M42" i="22" s="1"/>
  <c r="M44" i="22" s="1"/>
  <c r="M58" i="22" s="1"/>
  <c r="N70" i="22" s="1"/>
  <c r="D15" i="28"/>
  <c r="M32" i="2"/>
  <c r="O28" i="1"/>
  <c r="O32" i="2"/>
  <c r="L28" i="1"/>
  <c r="M39" i="2"/>
  <c r="I6" i="28"/>
  <c r="F6" i="28"/>
  <c r="P61" i="22"/>
  <c r="B15" i="28"/>
  <c r="B22" i="28" s="1"/>
  <c r="F15" i="28"/>
  <c r="P70" i="22"/>
  <c r="E15" i="28"/>
  <c r="Q70" i="22"/>
  <c r="C15" i="28"/>
  <c r="L40" i="22"/>
  <c r="L42" i="22" s="1"/>
  <c r="L44" i="22" s="1"/>
  <c r="L58" i="22" s="1"/>
  <c r="Q66" i="22"/>
  <c r="L32" i="2"/>
  <c r="L41" i="2" s="1"/>
  <c r="G6" i="28"/>
  <c r="M28" i="1"/>
  <c r="N28" i="1"/>
  <c r="K6" i="28"/>
  <c r="T28" i="1"/>
  <c r="K13" i="24"/>
  <c r="K12" i="24" s="1"/>
  <c r="I13" i="24"/>
  <c r="J15" i="24" s="1"/>
  <c r="H12" i="22" s="1"/>
  <c r="O61" i="22"/>
  <c r="O70" i="22"/>
  <c r="H49" i="22"/>
  <c r="H51" i="22" s="1"/>
  <c r="H58" i="22" s="1"/>
  <c r="I70" i="22" s="1"/>
  <c r="H6" i="28"/>
  <c r="L13" i="24"/>
  <c r="M15" i="24" s="1"/>
  <c r="K12" i="22" s="1"/>
  <c r="U32" i="2"/>
  <c r="U40" i="22"/>
  <c r="U42" i="22" s="1"/>
  <c r="U44" i="22" s="1"/>
  <c r="U58" i="22" s="1"/>
  <c r="G15" i="28"/>
  <c r="Q32" i="2"/>
  <c r="Q40" i="22"/>
  <c r="Q42" i="22" s="1"/>
  <c r="Q44" i="22" s="1"/>
  <c r="Q58" i="22" s="1"/>
  <c r="S32" i="2"/>
  <c r="S40" i="22"/>
  <c r="S42" i="22" s="1"/>
  <c r="S44" i="22" s="1"/>
  <c r="S58" i="22" s="1"/>
  <c r="I15" i="28"/>
  <c r="J15" i="28"/>
  <c r="T32" i="2"/>
  <c r="K15" i="28"/>
  <c r="T40" i="22"/>
  <c r="T42" i="22" s="1"/>
  <c r="T44" i="22" s="1"/>
  <c r="T58" i="22" s="1"/>
  <c r="R32" i="2"/>
  <c r="R40" i="22"/>
  <c r="R42" i="22" s="1"/>
  <c r="R44" i="22" s="1"/>
  <c r="R58" i="22" s="1"/>
  <c r="H15" i="28"/>
  <c r="G7" i="12"/>
  <c r="Q28" i="20"/>
  <c r="Q29" i="1"/>
  <c r="C34" i="11"/>
  <c r="C35" i="11" s="1"/>
  <c r="K49" i="22"/>
  <c r="M13" i="24"/>
  <c r="M12" i="24" s="1"/>
  <c r="H13" i="15"/>
  <c r="F7" i="12"/>
  <c r="P28" i="20"/>
  <c r="P29" i="1"/>
  <c r="S28" i="20"/>
  <c r="I7" i="12"/>
  <c r="S29" i="1"/>
  <c r="U29" i="1"/>
  <c r="U28" i="20"/>
  <c r="K7" i="12"/>
  <c r="K16" i="12" s="1"/>
  <c r="H7" i="12"/>
  <c r="R28" i="20"/>
  <c r="R29" i="1"/>
  <c r="D15" i="24"/>
  <c r="C12" i="24"/>
  <c r="J12" i="24"/>
  <c r="K15" i="24"/>
  <c r="I12" i="22" s="1"/>
  <c r="J70" i="22"/>
  <c r="J66" i="22"/>
  <c r="D49" i="22"/>
  <c r="D51" i="22" s="1"/>
  <c r="D58" i="22" s="1"/>
  <c r="F13" i="24"/>
  <c r="F49" i="22"/>
  <c r="F51" i="22" s="1"/>
  <c r="F58" i="22" s="1"/>
  <c r="G61" i="22" s="1"/>
  <c r="H13" i="24"/>
  <c r="K70" i="22"/>
  <c r="J61" i="22"/>
  <c r="K66" i="22"/>
  <c r="E49" i="22"/>
  <c r="E51" i="22" s="1"/>
  <c r="E58" i="22" s="1"/>
  <c r="G13" i="24"/>
  <c r="C49" i="22"/>
  <c r="C51" i="22" s="1"/>
  <c r="C58" i="22" s="1"/>
  <c r="E13" i="24"/>
  <c r="B49" i="22"/>
  <c r="B51" i="22" s="1"/>
  <c r="B58" i="22" s="1"/>
  <c r="D13" i="24"/>
  <c r="H70" i="22"/>
  <c r="H66" i="22"/>
  <c r="M61" i="22" l="1"/>
  <c r="M29" i="1"/>
  <c r="M32" i="27" s="1"/>
  <c r="E7" i="12"/>
  <c r="T29" i="1"/>
  <c r="T31" i="27" s="1"/>
  <c r="B7" i="12"/>
  <c r="D7" i="12"/>
  <c r="N66" i="22"/>
  <c r="N61" i="22"/>
  <c r="M41" i="2"/>
  <c r="O29" i="1"/>
  <c r="O29" i="20" s="1"/>
  <c r="L29" i="1"/>
  <c r="L32" i="27" s="1"/>
  <c r="O28" i="20"/>
  <c r="E13" i="15"/>
  <c r="G13" i="15" s="1"/>
  <c r="J13" i="15" s="1"/>
  <c r="L28" i="20"/>
  <c r="C16" i="28"/>
  <c r="M23" i="22" s="1"/>
  <c r="N39" i="2"/>
  <c r="O39" i="2" s="1"/>
  <c r="L9" i="27"/>
  <c r="I66" i="22"/>
  <c r="M66" i="22"/>
  <c r="M70" i="22"/>
  <c r="C7" i="12"/>
  <c r="M28" i="20"/>
  <c r="L15" i="24"/>
  <c r="J12" i="22" s="1"/>
  <c r="J13" i="22" s="1"/>
  <c r="I61" i="22"/>
  <c r="I12" i="24"/>
  <c r="N28" i="20"/>
  <c r="N29" i="1"/>
  <c r="N29" i="20" s="1"/>
  <c r="L12" i="24"/>
  <c r="J7" i="12"/>
  <c r="T28" i="20"/>
  <c r="H61" i="22"/>
  <c r="T61" i="22"/>
  <c r="U66" i="22"/>
  <c r="U70" i="22"/>
  <c r="U61" i="22"/>
  <c r="R66" i="22"/>
  <c r="R70" i="22"/>
  <c r="Q61" i="22"/>
  <c r="S61" i="22"/>
  <c r="T66" i="22"/>
  <c r="T70" i="22"/>
  <c r="S70" i="22"/>
  <c r="S66" i="22"/>
  <c r="R61" i="22"/>
  <c r="H13" i="22"/>
  <c r="H16" i="22"/>
  <c r="H21" i="22" s="1"/>
  <c r="D12" i="24"/>
  <c r="E15" i="24"/>
  <c r="C12" i="22" s="1"/>
  <c r="C70" i="22"/>
  <c r="C66" i="22"/>
  <c r="E12" i="24"/>
  <c r="F15" i="24"/>
  <c r="D12" i="22" s="1"/>
  <c r="D70" i="22"/>
  <c r="D66" i="22"/>
  <c r="C61" i="22"/>
  <c r="G12" i="24"/>
  <c r="H15" i="24"/>
  <c r="F12" i="22" s="1"/>
  <c r="F70" i="22"/>
  <c r="F66" i="22"/>
  <c r="E61" i="22"/>
  <c r="K16" i="22"/>
  <c r="K21" i="22" s="1"/>
  <c r="K13" i="22"/>
  <c r="H12" i="24"/>
  <c r="I15" i="24"/>
  <c r="G12" i="22" s="1"/>
  <c r="G70" i="22"/>
  <c r="F61" i="22"/>
  <c r="G66" i="22"/>
  <c r="F12" i="24"/>
  <c r="G15" i="24"/>
  <c r="E12" i="22" s="1"/>
  <c r="E70" i="22"/>
  <c r="E66" i="22"/>
  <c r="D61" i="22"/>
  <c r="I13" i="22"/>
  <c r="I16" i="22"/>
  <c r="I21" i="22" s="1"/>
  <c r="R29" i="20"/>
  <c r="R30" i="27"/>
  <c r="R32" i="27"/>
  <c r="R31" i="27"/>
  <c r="H18" i="12"/>
  <c r="H19" i="12" s="1"/>
  <c r="U30" i="27"/>
  <c r="U29" i="20"/>
  <c r="K18" i="12"/>
  <c r="U32" i="27"/>
  <c r="U31" i="27"/>
  <c r="S30" i="27"/>
  <c r="S29" i="20"/>
  <c r="S32" i="27"/>
  <c r="S31" i="27"/>
  <c r="I18" i="12"/>
  <c r="I19" i="12" s="1"/>
  <c r="F18" i="12"/>
  <c r="F19" i="12" s="1"/>
  <c r="P30" i="27"/>
  <c r="P29" i="20"/>
  <c r="P32" i="27"/>
  <c r="P31" i="27"/>
  <c r="I13" i="15"/>
  <c r="D18" i="15"/>
  <c r="K51" i="22"/>
  <c r="K58" i="22" s="1"/>
  <c r="B21" i="23"/>
  <c r="B40" i="23" s="1"/>
  <c r="C42" i="11"/>
  <c r="Q29" i="20"/>
  <c r="Q30" i="27"/>
  <c r="Q32" i="27"/>
  <c r="Q31" i="27"/>
  <c r="G18" i="12"/>
  <c r="G19" i="12" s="1"/>
  <c r="T29" i="20" l="1"/>
  <c r="M31" i="27"/>
  <c r="M30" i="27"/>
  <c r="M29" i="20"/>
  <c r="C18" i="12"/>
  <c r="C19" i="12" s="1"/>
  <c r="T32" i="27"/>
  <c r="T30" i="27"/>
  <c r="J18" i="12"/>
  <c r="J19" i="12" s="1"/>
  <c r="D19" i="15"/>
  <c r="E18" i="12"/>
  <c r="E19" i="12" s="1"/>
  <c r="O32" i="27"/>
  <c r="O31" i="27"/>
  <c r="O30" i="27"/>
  <c r="L30" i="27"/>
  <c r="B18" i="12"/>
  <c r="B19" i="12" s="1"/>
  <c r="L29" i="20"/>
  <c r="L31" i="27"/>
  <c r="D17" i="15"/>
  <c r="D16" i="28"/>
  <c r="N23" i="22" s="1"/>
  <c r="C22" i="28"/>
  <c r="M9" i="27" s="1"/>
  <c r="N41" i="2"/>
  <c r="J16" i="22"/>
  <c r="J21" i="22" s="1"/>
  <c r="J25" i="22" s="1"/>
  <c r="N31" i="27"/>
  <c r="N32" i="27"/>
  <c r="N30" i="27"/>
  <c r="C49" i="14" a="1"/>
  <c r="K50" i="14" s="1"/>
  <c r="I38" i="28" s="1"/>
  <c r="I39" i="28" s="1"/>
  <c r="D18" i="12"/>
  <c r="D19" i="12" s="1"/>
  <c r="K25" i="22"/>
  <c r="K65" i="22" s="1"/>
  <c r="K67" i="22" s="1"/>
  <c r="F28" i="11"/>
  <c r="F40" i="11"/>
  <c r="F35" i="11"/>
  <c r="L70" i="22"/>
  <c r="K61" i="22"/>
  <c r="B35" i="23"/>
  <c r="L66" i="22"/>
  <c r="L61" i="22"/>
  <c r="P39" i="2"/>
  <c r="E16" i="28"/>
  <c r="O41" i="2"/>
  <c r="I25" i="22"/>
  <c r="E13" i="22"/>
  <c r="E16" i="22"/>
  <c r="E21" i="22" s="1"/>
  <c r="G13" i="22"/>
  <c r="G16" i="22"/>
  <c r="G21" i="22" s="1"/>
  <c r="F13" i="22"/>
  <c r="F16" i="22"/>
  <c r="F21" i="22" s="1"/>
  <c r="D13" i="22"/>
  <c r="D16" i="22"/>
  <c r="D21" i="22" s="1"/>
  <c r="C13" i="22"/>
  <c r="C16" i="22"/>
  <c r="C21" i="22" s="1"/>
  <c r="H25" i="22"/>
  <c r="I26" i="22" l="1"/>
  <c r="D22" i="15"/>
  <c r="D22" i="28"/>
  <c r="N9" i="27" s="1"/>
  <c r="K60" i="22"/>
  <c r="K62" i="22" s="1"/>
  <c r="F50" i="14"/>
  <c r="D38" i="28" s="1"/>
  <c r="D39" i="28" s="1"/>
  <c r="C49" i="14"/>
  <c r="C50" i="14" s="1"/>
  <c r="L50" i="14"/>
  <c r="J38" i="28" s="1"/>
  <c r="J39" i="28" s="1"/>
  <c r="M50" i="14"/>
  <c r="K38" i="28" s="1"/>
  <c r="K39" i="28" s="1"/>
  <c r="I50" i="14"/>
  <c r="G38" i="28" s="1"/>
  <c r="G39" i="28" s="1"/>
  <c r="E50" i="14"/>
  <c r="C38" i="28" s="1"/>
  <c r="C39" i="28" s="1"/>
  <c r="C41" i="28" s="1"/>
  <c r="D50" i="14"/>
  <c r="B38" i="28" s="1"/>
  <c r="B39" i="28" s="1"/>
  <c r="B41" i="28" s="1"/>
  <c r="B44" i="28" s="1"/>
  <c r="G50" i="14"/>
  <c r="E38" i="28" s="1"/>
  <c r="E39" i="28" s="1"/>
  <c r="J50" i="14"/>
  <c r="H38" i="28" s="1"/>
  <c r="H39" i="28" s="1"/>
  <c r="H50" i="14"/>
  <c r="F38" i="28" s="1"/>
  <c r="F39" i="28" s="1"/>
  <c r="K26" i="22"/>
  <c r="H60" i="22"/>
  <c r="H62" i="22" s="1"/>
  <c r="H65" i="22"/>
  <c r="H67" i="22" s="1"/>
  <c r="C25" i="22"/>
  <c r="C26" i="22" s="1"/>
  <c r="D25" i="22"/>
  <c r="F25" i="22"/>
  <c r="G25" i="22"/>
  <c r="E25" i="22"/>
  <c r="J60" i="22"/>
  <c r="J62" i="22" s="1"/>
  <c r="J26" i="22"/>
  <c r="J65" i="22"/>
  <c r="J67" i="22" s="1"/>
  <c r="I65" i="22"/>
  <c r="I67" i="22" s="1"/>
  <c r="I60" i="22"/>
  <c r="I62" i="22" s="1"/>
  <c r="O23" i="22"/>
  <c r="E22" i="28"/>
  <c r="Q39" i="2"/>
  <c r="F16" i="28"/>
  <c r="P41" i="2"/>
  <c r="F42" i="11"/>
  <c r="D26" i="22" l="1"/>
  <c r="E26" i="22"/>
  <c r="G26" i="22"/>
  <c r="F26" i="22"/>
  <c r="H26" i="22"/>
  <c r="D41" i="28"/>
  <c r="L44" i="2"/>
  <c r="L47" i="2" s="1"/>
  <c r="P23" i="22"/>
  <c r="F22" i="28"/>
  <c r="R39" i="2"/>
  <c r="G16" i="28"/>
  <c r="Q41" i="2"/>
  <c r="O9" i="27"/>
  <c r="E41" i="28"/>
  <c r="C43" i="28"/>
  <c r="C44" i="28" s="1"/>
  <c r="L7" i="2"/>
  <c r="L11" i="2" s="1"/>
  <c r="E60" i="22"/>
  <c r="E62" i="22" s="1"/>
  <c r="E65" i="22"/>
  <c r="E67" i="22" s="1"/>
  <c r="G60" i="22"/>
  <c r="G62" i="22" s="1"/>
  <c r="G65" i="22"/>
  <c r="G67" i="22" s="1"/>
  <c r="F65" i="22"/>
  <c r="F67" i="22" s="1"/>
  <c r="F60" i="22"/>
  <c r="F62" i="22" s="1"/>
  <c r="D65" i="22"/>
  <c r="D67" i="22" s="1"/>
  <c r="D60" i="22"/>
  <c r="D62" i="22" s="1"/>
  <c r="C65" i="22"/>
  <c r="C67" i="22" s="1"/>
  <c r="C60" i="22"/>
  <c r="C62" i="22" s="1"/>
  <c r="M44" i="2" l="1"/>
  <c r="N44" i="2" s="1"/>
  <c r="L19" i="2"/>
  <c r="L7" i="27"/>
  <c r="L8" i="27"/>
  <c r="D43" i="28"/>
  <c r="D44" i="28" s="1"/>
  <c r="M7" i="2"/>
  <c r="M11" i="2" s="1"/>
  <c r="L20" i="27"/>
  <c r="L18" i="27"/>
  <c r="L19" i="27"/>
  <c r="L24" i="27"/>
  <c r="Q23" i="22"/>
  <c r="G22" i="28"/>
  <c r="S39" i="2"/>
  <c r="H16" i="28"/>
  <c r="R41" i="2"/>
  <c r="P9" i="27"/>
  <c r="F41" i="28"/>
  <c r="M47" i="2" l="1"/>
  <c r="M18" i="27" s="1"/>
  <c r="R23" i="22"/>
  <c r="H22" i="28"/>
  <c r="T39" i="2"/>
  <c r="I16" i="28"/>
  <c r="S41" i="2"/>
  <c r="Q9" i="27"/>
  <c r="G41" i="28"/>
  <c r="O44" i="2"/>
  <c r="N47" i="2"/>
  <c r="M19" i="2"/>
  <c r="M7" i="27"/>
  <c r="M8" i="27"/>
  <c r="E43" i="28"/>
  <c r="E44" i="28" s="1"/>
  <c r="N7" i="2"/>
  <c r="N11" i="2" s="1"/>
  <c r="L12" i="27"/>
  <c r="L21" i="27"/>
  <c r="L25" i="27"/>
  <c r="M19" i="27" l="1"/>
  <c r="M24" i="27"/>
  <c r="M20" i="27"/>
  <c r="N19" i="2"/>
  <c r="N8" i="27"/>
  <c r="N7" i="27"/>
  <c r="F43" i="28"/>
  <c r="F44" i="28" s="1"/>
  <c r="O7" i="2"/>
  <c r="O11" i="2" s="1"/>
  <c r="M21" i="27"/>
  <c r="M12" i="27"/>
  <c r="M25" i="27"/>
  <c r="N19" i="27"/>
  <c r="N18" i="27"/>
  <c r="N20" i="27"/>
  <c r="N24" i="27"/>
  <c r="P44" i="2"/>
  <c r="O47" i="2"/>
  <c r="S23" i="22"/>
  <c r="I22" i="28"/>
  <c r="U39" i="2"/>
  <c r="J16" i="28"/>
  <c r="T41" i="2"/>
  <c r="R9" i="27"/>
  <c r="H41" i="28"/>
  <c r="T23" i="22" l="1"/>
  <c r="J22" i="28"/>
  <c r="K16" i="28"/>
  <c r="U41" i="2"/>
  <c r="S9" i="27"/>
  <c r="I41" i="28"/>
  <c r="O18" i="27"/>
  <c r="O19" i="27"/>
  <c r="O20" i="27"/>
  <c r="O24" i="27"/>
  <c r="Q44" i="2"/>
  <c r="P47" i="2"/>
  <c r="O8" i="27"/>
  <c r="O7" i="27"/>
  <c r="O19" i="2"/>
  <c r="G43" i="28"/>
  <c r="G44" i="28" s="1"/>
  <c r="P7" i="2"/>
  <c r="P11" i="2" s="1"/>
  <c r="N12" i="27"/>
  <c r="N21" i="27"/>
  <c r="N25" i="27"/>
  <c r="P8" i="27" l="1"/>
  <c r="P7" i="27"/>
  <c r="P19" i="2"/>
  <c r="H43" i="28"/>
  <c r="H44" i="28" s="1"/>
  <c r="Q7" i="2"/>
  <c r="Q11" i="2" s="1"/>
  <c r="O12" i="27"/>
  <c r="O21" i="27"/>
  <c r="O25" i="27"/>
  <c r="P19" i="27"/>
  <c r="P18" i="27"/>
  <c r="P20" i="27"/>
  <c r="P24" i="27"/>
  <c r="R44" i="2"/>
  <c r="Q47" i="2"/>
  <c r="U23" i="22"/>
  <c r="K22" i="28"/>
  <c r="T9" i="27"/>
  <c r="J41" i="28"/>
  <c r="U9" i="27" l="1"/>
  <c r="K41" i="28"/>
  <c r="Q18" i="27"/>
  <c r="Q19" i="27"/>
  <c r="Q20" i="27"/>
  <c r="Q24" i="27"/>
  <c r="S44" i="2"/>
  <c r="R47" i="2"/>
  <c r="Q7" i="27"/>
  <c r="Q8" i="27"/>
  <c r="Q19" i="2"/>
  <c r="I43" i="28"/>
  <c r="I44" i="28" s="1"/>
  <c r="R7" i="2"/>
  <c r="R11" i="2" s="1"/>
  <c r="P12" i="27"/>
  <c r="P21" i="27"/>
  <c r="P25" i="27"/>
  <c r="R7" i="27" l="1"/>
  <c r="R8" i="27"/>
  <c r="R19" i="2"/>
  <c r="J43" i="28"/>
  <c r="J44" i="28" s="1"/>
  <c r="S7" i="2"/>
  <c r="S11" i="2" s="1"/>
  <c r="Q21" i="27"/>
  <c r="Q12" i="27"/>
  <c r="Q25" i="27"/>
  <c r="R18" i="27"/>
  <c r="R20" i="27"/>
  <c r="R19" i="27"/>
  <c r="R24" i="27"/>
  <c r="T44" i="2"/>
  <c r="S47" i="2"/>
  <c r="S18" i="27" l="1"/>
  <c r="S20" i="27"/>
  <c r="S19" i="27"/>
  <c r="S24" i="27"/>
  <c r="U44" i="2"/>
  <c r="U47" i="2" s="1"/>
  <c r="T47" i="2"/>
  <c r="S8" i="27"/>
  <c r="S7" i="27"/>
  <c r="S19" i="2"/>
  <c r="K43" i="28"/>
  <c r="K44" i="28" s="1"/>
  <c r="U7" i="2" s="1"/>
  <c r="U11" i="2" s="1"/>
  <c r="T7" i="2"/>
  <c r="T11" i="2" s="1"/>
  <c r="R12" i="27"/>
  <c r="R21" i="27"/>
  <c r="R25" i="27"/>
  <c r="B11" i="12" l="1"/>
  <c r="T7" i="27"/>
  <c r="T8" i="27"/>
  <c r="T19" i="2"/>
  <c r="U19" i="2"/>
  <c r="U8" i="27"/>
  <c r="U7" i="27"/>
  <c r="S12" i="27"/>
  <c r="S21" i="27"/>
  <c r="S25" i="27"/>
  <c r="T20" i="27"/>
  <c r="T19" i="27"/>
  <c r="T18" i="27"/>
  <c r="T24" i="27"/>
  <c r="U18" i="27"/>
  <c r="U19" i="27"/>
  <c r="U20" i="27"/>
  <c r="U24" i="27"/>
  <c r="U12" i="27" l="1"/>
  <c r="U21" i="27"/>
  <c r="U25" i="27"/>
  <c r="T21" i="27"/>
  <c r="T12" i="27"/>
  <c r="T25" i="27"/>
  <c r="C14" i="11" l="1"/>
  <c r="C17" i="11"/>
  <c r="F45" i="11" l="1"/>
  <c r="L12" i="22"/>
  <c r="L13" i="22" s="1"/>
  <c r="B21" i="14" l="1"/>
  <c r="B7" i="23"/>
  <c r="Q12" i="22"/>
  <c r="Q16" i="22" s="1"/>
  <c r="Q21" i="22" s="1"/>
  <c r="T12" i="22"/>
  <c r="T13" i="22" s="1"/>
  <c r="S12" i="22"/>
  <c r="S16" i="22" s="1"/>
  <c r="S21" i="22" s="1"/>
  <c r="U12" i="22"/>
  <c r="U13" i="22" s="1"/>
  <c r="O12" i="22"/>
  <c r="O16" i="22" s="1"/>
  <c r="O21" i="22" s="1"/>
  <c r="P12" i="22"/>
  <c r="P16" i="22" s="1"/>
  <c r="P21" i="22" s="1"/>
  <c r="L16" i="22"/>
  <c r="L21" i="22" s="1"/>
  <c r="L25" i="22" s="1"/>
  <c r="L60" i="22" s="1"/>
  <c r="L62" i="22" s="1"/>
  <c r="B13" i="23" s="1"/>
  <c r="R12" i="22"/>
  <c r="R16" i="22" s="1"/>
  <c r="R21" i="22" s="1"/>
  <c r="N12" i="22"/>
  <c r="N13" i="22" s="1"/>
  <c r="M12" i="22"/>
  <c r="M16" i="22" s="1"/>
  <c r="M21" i="22" s="1"/>
  <c r="J71" i="22" l="1"/>
  <c r="J72" i="22" s="1"/>
  <c r="B15" i="23"/>
  <c r="B71" i="22"/>
  <c r="B72" i="22" s="1"/>
  <c r="C71" i="22"/>
  <c r="C72" i="22" s="1"/>
  <c r="D71" i="22"/>
  <c r="D72" i="22" s="1"/>
  <c r="K71" i="22"/>
  <c r="K72" i="22" s="1"/>
  <c r="F71" i="22"/>
  <c r="F72" i="22" s="1"/>
  <c r="H71" i="22"/>
  <c r="H72" i="22" s="1"/>
  <c r="I71" i="22"/>
  <c r="I72" i="22" s="1"/>
  <c r="E71" i="22"/>
  <c r="E72" i="22" s="1"/>
  <c r="G71" i="22"/>
  <c r="G72" i="22" s="1"/>
  <c r="T16" i="22"/>
  <c r="T21" i="22" s="1"/>
  <c r="T25" i="22" s="1"/>
  <c r="T65" i="22" s="1"/>
  <c r="T67" i="22" s="1"/>
  <c r="T71" i="22" s="1"/>
  <c r="T72" i="22" s="1"/>
  <c r="J30" i="23" s="1"/>
  <c r="J32" i="23" s="1"/>
  <c r="N16" i="22"/>
  <c r="N21" i="22" s="1"/>
  <c r="N25" i="22" s="1"/>
  <c r="N60" i="22" s="1"/>
  <c r="N62" i="22" s="1"/>
  <c r="D13" i="23" s="1"/>
  <c r="Q13" i="22"/>
  <c r="Q25" i="22" s="1"/>
  <c r="Q60" i="22" s="1"/>
  <c r="Q62" i="22" s="1"/>
  <c r="G13" i="23" s="1"/>
  <c r="P13" i="22"/>
  <c r="P25" i="22" s="1"/>
  <c r="P60" i="22" s="1"/>
  <c r="P62" i="22" s="1"/>
  <c r="F13" i="23" s="1"/>
  <c r="U16" i="22"/>
  <c r="U21" i="22" s="1"/>
  <c r="U25" i="22" s="1"/>
  <c r="U60" i="22" s="1"/>
  <c r="U62" i="22" s="1"/>
  <c r="K13" i="23" s="1"/>
  <c r="R13" i="22"/>
  <c r="R25" i="22" s="1"/>
  <c r="O13" i="22"/>
  <c r="O25" i="22" s="1"/>
  <c r="O65" i="22" s="1"/>
  <c r="O67" i="22" s="1"/>
  <c r="O71" i="22" s="1"/>
  <c r="O72" i="22" s="1"/>
  <c r="E30" i="23" s="1"/>
  <c r="M13" i="22"/>
  <c r="M25" i="22" s="1"/>
  <c r="M60" i="22" s="1"/>
  <c r="M62" i="22" s="1"/>
  <c r="C13" i="23" s="1"/>
  <c r="S13" i="22"/>
  <c r="S25" i="22" s="1"/>
  <c r="L65" i="22"/>
  <c r="L67" i="22" s="1"/>
  <c r="L71" i="22" s="1"/>
  <c r="L72" i="22" s="1"/>
  <c r="B30" i="23" s="1"/>
  <c r="L26" i="22"/>
  <c r="C15" i="23" l="1"/>
  <c r="F15" i="23"/>
  <c r="B32" i="23"/>
  <c r="G15" i="23"/>
  <c r="D15" i="23"/>
  <c r="E32" i="23"/>
  <c r="Q65" i="22"/>
  <c r="Q67" i="22" s="1"/>
  <c r="Q71" i="22" s="1"/>
  <c r="Q72" i="22" s="1"/>
  <c r="G30" i="23" s="1"/>
  <c r="G32" i="23" s="1"/>
  <c r="R26" i="22"/>
  <c r="O26" i="22"/>
  <c r="M26" i="22"/>
  <c r="U65" i="22"/>
  <c r="U67" i="22" s="1"/>
  <c r="U71" i="22" s="1"/>
  <c r="U72" i="22" s="1"/>
  <c r="K30" i="23" s="1"/>
  <c r="N26" i="22"/>
  <c r="M65" i="22"/>
  <c r="M67" i="22" s="1"/>
  <c r="M71" i="22" s="1"/>
  <c r="M72" i="22" s="1"/>
  <c r="C30" i="23" s="1"/>
  <c r="C32" i="23" s="1"/>
  <c r="N65" i="22"/>
  <c r="N67" i="22" s="1"/>
  <c r="N71" i="22" s="1"/>
  <c r="N72" i="22" s="1"/>
  <c r="D30" i="23" s="1"/>
  <c r="D32" i="23" s="1"/>
  <c r="T60" i="22"/>
  <c r="T62" i="22" s="1"/>
  <c r="J13" i="23" s="1"/>
  <c r="J15" i="23" s="1"/>
  <c r="S60" i="22"/>
  <c r="S62" i="22" s="1"/>
  <c r="I13" i="23" s="1"/>
  <c r="I15" i="23" s="1"/>
  <c r="S65" i="22"/>
  <c r="S67" i="22" s="1"/>
  <c r="S71" i="22" s="1"/>
  <c r="S72" i="22" s="1"/>
  <c r="I30" i="23" s="1"/>
  <c r="I32" i="23" s="1"/>
  <c r="S26" i="22"/>
  <c r="R65" i="22"/>
  <c r="R67" i="22" s="1"/>
  <c r="R71" i="22" s="1"/>
  <c r="R72" i="22" s="1"/>
  <c r="H30" i="23" s="1"/>
  <c r="H32" i="23" s="1"/>
  <c r="P26" i="22"/>
  <c r="O60" i="22"/>
  <c r="O62" i="22" s="1"/>
  <c r="E13" i="23" s="1"/>
  <c r="E15" i="23" s="1"/>
  <c r="Q26" i="22"/>
  <c r="P65" i="22"/>
  <c r="P67" i="22" s="1"/>
  <c r="P71" i="22" s="1"/>
  <c r="P72" i="22" s="1"/>
  <c r="F30" i="23" s="1"/>
  <c r="F32" i="23" s="1"/>
  <c r="R60" i="22"/>
  <c r="R62" i="22" s="1"/>
  <c r="H13" i="23" s="1"/>
  <c r="H15" i="23" s="1"/>
  <c r="U26" i="22"/>
  <c r="T26" i="22"/>
  <c r="B15" i="14" l="1"/>
  <c r="B10" i="12" s="1"/>
  <c r="K31" i="23"/>
  <c r="K32" i="23" s="1"/>
  <c r="B34" i="23" s="1"/>
  <c r="B36" i="23" s="1"/>
  <c r="B44" i="23" s="1"/>
  <c r="B46" i="23" s="1"/>
  <c r="B47" i="23" s="1"/>
  <c r="K14" i="23"/>
  <c r="K15" i="23" s="1"/>
  <c r="K15" i="12" l="1"/>
  <c r="K17" i="12" s="1"/>
  <c r="K19" i="12" s="1"/>
  <c r="B21" i="12" s="1"/>
  <c r="B22" i="12" s="1"/>
  <c r="B17" i="23"/>
  <c r="B24" i="23" s="1"/>
  <c r="B26" i="23" s="1"/>
  <c r="B27" i="2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Andrew McQueen</author>
    <author>tc={F9714180-F228-4A36-B404-4A221A8B4335}</author>
    <author>tc={44F8742D-73BC-4D31-9BCF-B501CB8782BB}</author>
  </authors>
  <commentList>
    <comment ref="P2" authorId="0" shapeId="0" xr:uid="{8A10CEC4-7255-4E4A-9204-BDB4FF816A99}">
      <text>
        <r>
          <rPr>
            <b/>
            <sz val="9"/>
            <color indexed="81"/>
            <rFont val="Tahoma"/>
            <family val="2"/>
          </rPr>
          <t>Andrew McQueen:</t>
        </r>
        <r>
          <rPr>
            <sz val="9"/>
            <color indexed="81"/>
            <rFont val="Tahoma"/>
            <family val="2"/>
          </rPr>
          <t xml:space="preserve">
The values were copied and pasted after creating a data table because the values were changing when using another data table.</t>
        </r>
      </text>
    </comment>
    <comment ref="C49" authorId="1" shapeId="0" xr:uid="{F9714180-F228-4A36-B404-4A221A8B4335}">
      <text>
        <t>[Threaded comment]
Your version of Excel allows you to read this threaded comment; however, any edits to it will get removed if the file is opened in a newer version of Excel. Learn more: https://go.microsoft.com/fwlink/?linkid=870924
Comment:
    May be estimated by using the average payout ratio, applying a growth rate to the prior year's dividend, or on a per share basis.</t>
      </text>
    </comment>
    <comment ref="C50" authorId="2" shapeId="0" xr:uid="{44F8742D-73BC-4D31-9BCF-B501CB8782BB}">
      <text>
        <t>[Threaded comment]
Your version of Excel allows you to read this threaded comment; however, any edits to it will get removed if the file is opened in a newer version of Excel. Learn more: https://go.microsoft.com/fwlink/?linkid=870924
Comment:
    Total dividends paid is subtracted from retained earnings (RE) on the B/S and also listed on the CF statement.</t>
      </text>
    </comment>
    <comment ref="N64" authorId="0" shapeId="0" xr:uid="{2C5AE78B-2E8C-46E1-87E9-36566369AFB1}">
      <text>
        <r>
          <rPr>
            <b/>
            <sz val="9"/>
            <color indexed="81"/>
            <rFont val="Tahoma"/>
            <family val="2"/>
          </rPr>
          <t xml:space="preserve">Andrew McQueen:  
</t>
        </r>
        <r>
          <rPr>
            <sz val="9"/>
            <color indexed="81"/>
            <rFont val="Tahoma"/>
            <family val="2"/>
          </rPr>
          <t>Using the average of the previous three years because of the new tax laws from 2017.</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Houge, Todd</author>
  </authors>
  <commentList>
    <comment ref="A2" authorId="0" shapeId="0" xr:uid="{00000000-0006-0000-0400-000001000000}">
      <text>
        <r>
          <rPr>
            <b/>
            <sz val="9"/>
            <color indexed="81"/>
            <rFont val="Tahoma"/>
            <family val="2"/>
          </rPr>
          <t>Houge, Todd:</t>
        </r>
        <r>
          <rPr>
            <sz val="9"/>
            <color indexed="81"/>
            <rFont val="Tahoma"/>
            <family val="2"/>
          </rPr>
          <t xml:space="preserve">
Use this worksheet to only display historical cash flow statement data. We will not make any forecasts on this worksheet. It is only used for reporting the historical data.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Houge, Todd</author>
  </authors>
  <commentList>
    <comment ref="A2" authorId="0" shapeId="0" xr:uid="{00000000-0006-0000-0500-000001000000}">
      <text>
        <r>
          <rPr>
            <b/>
            <sz val="9"/>
            <color indexed="81"/>
            <rFont val="Tahoma"/>
            <family val="2"/>
          </rPr>
          <t>Houge, Todd:</t>
        </r>
        <r>
          <rPr>
            <sz val="9"/>
            <color indexed="81"/>
            <rFont val="Tahoma"/>
            <family val="2"/>
          </rPr>
          <t xml:space="preserve">
Use this worksheet to only estimate the forecasted years' cash flows. There will not be any historical data on this worksheet. Set up this worksheet as a series of changes in the corresponding balance sheet accounts. The organization of this worksheet does NOT need to follow the layout or accounts shown on the historical CF statement. We will create an indirect statement, which then results in an end of the year cash forecast necessary to balance the balance sheet.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Houge, Todd</author>
  </authors>
  <commentList>
    <comment ref="A2" authorId="0" shapeId="0" xr:uid="{00000000-0006-0000-0600-000001000000}">
      <text>
        <r>
          <rPr>
            <b/>
            <sz val="9"/>
            <color indexed="81"/>
            <rFont val="Tahoma"/>
            <family val="2"/>
          </rPr>
          <t>Houge, Todd:</t>
        </r>
        <r>
          <rPr>
            <sz val="9"/>
            <color indexed="81"/>
            <rFont val="Tahoma"/>
            <family val="2"/>
          </rPr>
          <t xml:space="preserve">
After you have cleaned up the formatting of the historical I/S data, copy the layout to this worksheet first. For each item, estimate the number as a percentage of the corresponding year's sales. Make sure to fix the cell reference (F4 function) for the sales year before copying formulas.
If you are covering a bank or insurance company, estimate the common size I/S as a percentage of total assets instead of sales.
Display the figures as a percentage (%) with 2 decimal places.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Houge, Todd</author>
  </authors>
  <commentList>
    <comment ref="A2" authorId="0" shapeId="0" xr:uid="{00000000-0006-0000-0700-000001000000}">
      <text>
        <r>
          <rPr>
            <b/>
            <sz val="9"/>
            <color indexed="81"/>
            <rFont val="Tahoma"/>
            <family val="2"/>
          </rPr>
          <t>Houge, Todd:</t>
        </r>
        <r>
          <rPr>
            <sz val="9"/>
            <color indexed="81"/>
            <rFont val="Tahoma"/>
            <family val="2"/>
          </rPr>
          <t xml:space="preserve">
After you have cleaned up the formatting of the historical B/S data, copy the layout to this worksheet FIRST. ThenFor each item, estimate the number as a percentage of the corresponding year's </t>
        </r>
        <r>
          <rPr>
            <u/>
            <sz val="9"/>
            <color indexed="81"/>
            <rFont val="Tahoma"/>
            <family val="2"/>
          </rPr>
          <t>SALES</t>
        </r>
        <r>
          <rPr>
            <sz val="9"/>
            <color indexed="81"/>
            <rFont val="Tahoma"/>
            <family val="2"/>
          </rPr>
          <t>. Make sure to fix the cell reference (F4 function) for the sales year before copying formulas. Your group may also wish to create a 2nd common size B/S that is computed as a percentage of Assets.
If you are covering a bank or insurance company, estimate the common size B/S as a percentage of total assets instead of sales.
Display the numbers as a percentage (%) with 2 decimal places.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bizsetup</author>
  </authors>
  <commentList>
    <comment ref="D13" authorId="0" shapeId="0" xr:uid="{00000000-0006-0000-0C00-000001000000}">
      <text>
        <r>
          <rPr>
            <b/>
            <sz val="9"/>
            <color indexed="81"/>
            <rFont val="Tahoma"/>
            <family val="2"/>
          </rPr>
          <t>TH:</t>
        </r>
        <r>
          <rPr>
            <sz val="9"/>
            <color indexed="81"/>
            <rFont val="Tahoma"/>
            <family val="2"/>
          </rPr>
          <t xml:space="preserve">
This should be YOUR model's estimate from the income statement forecast.
</t>
        </r>
      </text>
    </comment>
    <comment ref="E13" authorId="0" shapeId="0" xr:uid="{00000000-0006-0000-0C00-000002000000}">
      <text>
        <r>
          <rPr>
            <b/>
            <sz val="9"/>
            <color indexed="81"/>
            <rFont val="Tahoma"/>
            <family val="2"/>
          </rPr>
          <t>TH:</t>
        </r>
        <r>
          <rPr>
            <sz val="9"/>
            <color indexed="81"/>
            <rFont val="Tahoma"/>
            <family val="2"/>
          </rPr>
          <t xml:space="preserve">
This should be YOUR model's estimate from the income statement forecast.
</t>
        </r>
      </text>
    </comment>
    <comment ref="H13" authorId="0" shapeId="0" xr:uid="{00000000-0006-0000-0C00-000003000000}">
      <text>
        <r>
          <rPr>
            <b/>
            <sz val="9"/>
            <color indexed="81"/>
            <rFont val="Tahoma"/>
            <family val="2"/>
          </rPr>
          <t>TH:</t>
        </r>
        <r>
          <rPr>
            <sz val="9"/>
            <color indexed="81"/>
            <rFont val="Tahoma"/>
            <family val="2"/>
          </rPr>
          <t xml:space="preserve">
Your estimaged 5-year compound annual growth (GAGR) of EPS from your income statement forecasts. Enter these growth rates as a number x 100 and not as a %.
CAGR = (EPS, t+5 / EPS, t=0)^(1/5) - 1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Todd Houge</author>
  </authors>
  <commentList>
    <comment ref="D5" authorId="0" shapeId="0" xr:uid="{00000000-0006-0000-1000-000001000000}">
      <text>
        <r>
          <rPr>
            <b/>
            <sz val="8"/>
            <color indexed="81"/>
            <rFont val="Tahoma"/>
            <family val="2"/>
          </rPr>
          <t>Todd Houge:</t>
        </r>
        <r>
          <rPr>
            <sz val="8"/>
            <color indexed="81"/>
            <rFont val="Tahoma"/>
            <family val="2"/>
          </rPr>
          <t xml:space="preserve">
Ideally, the risk free rate for this computation should correspond to the yield on treasury bonds with a muturity matching the duration of the options.  However, using the same risk free rate you use in your WACC estimation will work as well.</t>
        </r>
      </text>
    </comment>
    <comment ref="D6" authorId="0" shapeId="0" xr:uid="{00000000-0006-0000-1000-000002000000}">
      <text>
        <r>
          <rPr>
            <b/>
            <sz val="8"/>
            <color indexed="81"/>
            <rFont val="Tahoma"/>
            <family val="2"/>
          </rPr>
          <t>Todd Houge:</t>
        </r>
        <r>
          <rPr>
            <sz val="8"/>
            <color indexed="81"/>
            <rFont val="Tahoma"/>
            <family val="2"/>
          </rPr>
          <t xml:space="preserve">
Enter the current dividend yield (expected annual dividend/current price).  This information can be quickly retrieved from a variety of locations.  </t>
        </r>
      </text>
    </comment>
    <comment ref="D7" authorId="0" shapeId="0" xr:uid="{00000000-0006-0000-1000-000003000000}">
      <text>
        <r>
          <rPr>
            <b/>
            <sz val="8"/>
            <color indexed="81"/>
            <rFont val="Tahoma"/>
            <family val="2"/>
          </rPr>
          <t>Todd Houge:</t>
        </r>
        <r>
          <rPr>
            <sz val="8"/>
            <color indexed="81"/>
            <rFont val="Tahoma"/>
            <family val="2"/>
          </rPr>
          <t xml:space="preserve">
Enter the annualized standard deviation of stock returns.  This can be difficult to find.  It is also a very important component of option valuation.  Best sources is probably Bloomberg.  On Bloomberg type the following chain:
Ticker Symbol [EQUITY] HVT [GO]
This command will take you to the Historical Volatility Table (HVT) for your company.  You will want the standard deviation implied by call and put option contracts currently in the market.  This should be on the right side of the screen.  This number changes daily, so you might need to take an average.  Use long-term options if available.  </t>
        </r>
      </text>
    </comment>
    <comment ref="F22" authorId="0" shapeId="0" xr:uid="{00000000-0006-0000-1000-000004000000}">
      <text>
        <r>
          <rPr>
            <b/>
            <sz val="8"/>
            <color indexed="81"/>
            <rFont val="Tahoma"/>
            <family val="2"/>
          </rPr>
          <t>Todd Houge:</t>
        </r>
        <r>
          <rPr>
            <sz val="8"/>
            <color indexed="81"/>
            <rFont val="Tahoma"/>
            <family val="2"/>
          </rPr>
          <t xml:space="preserve">
Represents the value of options granted to employees of the firm.  This amount should be subtracted from the value of the firm when computing target price.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Todd Houge</author>
  </authors>
  <commentList>
    <comment ref="E15" authorId="0" shapeId="0" xr:uid="{00000000-0006-0000-0F00-000002000000}">
      <text>
        <r>
          <rPr>
            <b/>
            <sz val="8"/>
            <color indexed="81"/>
            <rFont val="Tahoma"/>
            <family val="2"/>
          </rPr>
          <t>Todd Houge:</t>
        </r>
        <r>
          <rPr>
            <sz val="8"/>
            <color indexed="81"/>
            <rFont val="Tahoma"/>
            <family val="2"/>
          </rPr>
          <t xml:space="preserve">
Amount by which the common stock account is predicted to increase by on the balance sheet as a result of ESOP exercises.  You may need to scale this figure up or down by a multiple of 1,000 to reflect the way the balance sheet reported. </t>
        </r>
      </text>
    </comment>
    <comment ref="E17" authorId="0" shapeId="0" xr:uid="{00000000-0006-0000-0F00-000003000000}">
      <text>
        <r>
          <rPr>
            <b/>
            <sz val="8"/>
            <color indexed="81"/>
            <rFont val="Tahoma"/>
            <family val="2"/>
          </rPr>
          <t>Todd Houge:</t>
        </r>
        <r>
          <rPr>
            <sz val="8"/>
            <color indexed="81"/>
            <rFont val="Tahoma"/>
            <family val="2"/>
          </rPr>
          <t xml:space="preserve">
Link to the assumption for each year's total dollar expenditures on share repurchases. This amount will appear on the forecasted statement of cash flows and is also equal to the change in the Treasury account (ending - beginning of year) from the balance sheet. Enter the repurchases as a POSITIVE number on the same scale as the financial statements.</t>
        </r>
      </text>
    </comment>
    <comment ref="E21" authorId="0" shapeId="0" xr:uid="{00000000-0006-0000-0F00-000004000000}">
      <text>
        <r>
          <rPr>
            <b/>
            <sz val="8"/>
            <color indexed="81"/>
            <rFont val="Tahoma"/>
            <family val="2"/>
          </rPr>
          <t>Todd Houge:</t>
        </r>
        <r>
          <rPr>
            <sz val="8"/>
            <color indexed="81"/>
            <rFont val="Tahoma"/>
            <family val="2"/>
          </rPr>
          <t xml:space="preserve">
Link this cell to the number of shares currently outstanding as of the last fiscal year end. Use the same scale as income statement.</t>
        </r>
      </text>
    </comment>
    <comment ref="E24" authorId="0" shapeId="0" xr:uid="{00000000-0006-0000-0F00-000005000000}">
      <text>
        <r>
          <rPr>
            <b/>
            <sz val="8"/>
            <color indexed="81"/>
            <rFont val="Tahoma"/>
            <family val="2"/>
          </rPr>
          <t>Todd Houge:</t>
        </r>
        <r>
          <rPr>
            <sz val="8"/>
            <color indexed="81"/>
            <rFont val="Tahoma"/>
            <family val="2"/>
          </rPr>
          <t xml:space="preserve">
Link this cell to your income statement. This figure is an estimate for the number of shares outstanding at the END of the fiscal year, and it is necessary to compute EPS.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Tippie College of Business</author>
  </authors>
  <commentList>
    <comment ref="C13" authorId="0" shapeId="0" xr:uid="{00000000-0006-0000-0E00-000001000000}">
      <text>
        <r>
          <rPr>
            <b/>
            <sz val="8"/>
            <color indexed="81"/>
            <rFont val="Tahoma"/>
            <family val="2"/>
          </rPr>
          <t>Todd Houge:</t>
        </r>
        <r>
          <rPr>
            <sz val="8"/>
            <color indexed="81"/>
            <rFont val="Tahoma"/>
            <family val="2"/>
          </rPr>
          <t xml:space="preserve">
The PV of operating leases needs to be subtracted from the value of the firm in the DCF model, included in the IC calculation, and factored into the WACC estimation.</t>
        </r>
      </text>
    </comment>
    <comment ref="Q13" authorId="0" shapeId="0" xr:uid="{00000000-0006-0000-0E00-000002000000}">
      <text>
        <r>
          <rPr>
            <b/>
            <sz val="8"/>
            <color indexed="81"/>
            <rFont val="Tahoma"/>
            <family val="2"/>
          </rPr>
          <t>Todd Houge:</t>
        </r>
        <r>
          <rPr>
            <sz val="8"/>
            <color indexed="81"/>
            <rFont val="Tahoma"/>
            <family val="2"/>
          </rPr>
          <t xml:space="preserve">
The PV of operating leases needs to be subtracted from the value of the firm in the DCF model, included in the IC calculation, and factored into the WACC estimation.</t>
        </r>
      </text>
    </comment>
    <comment ref="V13" authorId="0" shapeId="0" xr:uid="{00000000-0006-0000-0E00-000003000000}">
      <text>
        <r>
          <rPr>
            <b/>
            <sz val="8"/>
            <color indexed="81"/>
            <rFont val="Tahoma"/>
            <family val="2"/>
          </rPr>
          <t>Todd Houge:</t>
        </r>
        <r>
          <rPr>
            <sz val="8"/>
            <color indexed="81"/>
            <rFont val="Tahoma"/>
            <family val="2"/>
          </rPr>
          <t xml:space="preserve">
The PV of operating leases needs to be subtracted from the value of the firm in the DCF model, included in the IC calculation, and factored into the WACC estimation.</t>
        </r>
      </text>
    </comment>
    <comment ref="AA13" authorId="0" shapeId="0" xr:uid="{00000000-0006-0000-0E00-000004000000}">
      <text>
        <r>
          <rPr>
            <b/>
            <sz val="8"/>
            <color indexed="81"/>
            <rFont val="Tahoma"/>
            <family val="2"/>
          </rPr>
          <t>Todd Houge:</t>
        </r>
        <r>
          <rPr>
            <sz val="8"/>
            <color indexed="81"/>
            <rFont val="Tahoma"/>
            <family val="2"/>
          </rPr>
          <t xml:space="preserve">
The PV of operating leases needs to be subtracted from the value of the firm in the DCF model, included in the IC calculation, and factored into the WACC estimation.</t>
        </r>
      </text>
    </comment>
    <comment ref="C17" authorId="0" shapeId="0" xr:uid="{00000000-0006-0000-0E00-000005000000}">
      <text>
        <r>
          <rPr>
            <b/>
            <sz val="8"/>
            <color indexed="81"/>
            <rFont val="Tahoma"/>
            <family val="2"/>
          </rPr>
          <t>Todd Houge:</t>
        </r>
        <r>
          <rPr>
            <sz val="8"/>
            <color indexed="81"/>
            <rFont val="Tahoma"/>
            <family val="2"/>
          </rPr>
          <t xml:space="preserve">  Link this cell to the cell containing your assumption for the firm's implied pre-tax cost of debt.</t>
        </r>
      </text>
    </comment>
    <comment ref="Q17" authorId="0" shapeId="0" xr:uid="{00000000-0006-0000-0E00-000006000000}">
      <text>
        <r>
          <rPr>
            <b/>
            <sz val="8"/>
            <color indexed="81"/>
            <rFont val="Tahoma"/>
            <family val="2"/>
          </rPr>
          <t>Todd Houge:</t>
        </r>
        <r>
          <rPr>
            <sz val="8"/>
            <color indexed="81"/>
            <rFont val="Tahoma"/>
            <family val="2"/>
          </rPr>
          <t xml:space="preserve">  Link this cell to the cell containing your assumption for the firm's implied pre-tax cost of debt.</t>
        </r>
      </text>
    </comment>
    <comment ref="V17" authorId="0" shapeId="0" xr:uid="{00000000-0006-0000-0E00-000007000000}">
      <text>
        <r>
          <rPr>
            <b/>
            <sz val="8"/>
            <color indexed="81"/>
            <rFont val="Tahoma"/>
            <family val="2"/>
          </rPr>
          <t>Todd Houge:</t>
        </r>
        <r>
          <rPr>
            <sz val="8"/>
            <color indexed="81"/>
            <rFont val="Tahoma"/>
            <family val="2"/>
          </rPr>
          <t xml:space="preserve">  Link this cell to the cell containing your assumption for the firm's implied pre-tax cost of debt.</t>
        </r>
      </text>
    </comment>
    <comment ref="AA17" authorId="0" shapeId="0" xr:uid="{00000000-0006-0000-0E00-000008000000}">
      <text>
        <r>
          <rPr>
            <b/>
            <sz val="8"/>
            <color indexed="81"/>
            <rFont val="Tahoma"/>
            <family val="2"/>
          </rPr>
          <t>Todd Houge:</t>
        </r>
        <r>
          <rPr>
            <sz val="8"/>
            <color indexed="81"/>
            <rFont val="Tahoma"/>
            <family val="2"/>
          </rPr>
          <t xml:space="preserve">  Link this cell to the cell containing your assumption for the firm's implied pre-tax cost of debt.</t>
        </r>
      </text>
    </comment>
    <comment ref="C18" authorId="0" shapeId="0" xr:uid="{00000000-0006-0000-0E00-000009000000}">
      <text>
        <r>
          <rPr>
            <b/>
            <sz val="8"/>
            <color indexed="81"/>
            <rFont val="Tahoma"/>
            <family val="2"/>
          </rPr>
          <t>Todd Houge:</t>
        </r>
        <r>
          <rPr>
            <sz val="8"/>
            <color indexed="81"/>
            <rFont val="Tahoma"/>
            <family val="2"/>
          </rPr>
          <t xml:space="preserve">
The average lease expense in year 5 is used to estimate the number payments embedded in the year 6 (thereafter) lease obligation.</t>
        </r>
      </text>
    </comment>
    <comment ref="Q18" authorId="0" shapeId="0" xr:uid="{00000000-0006-0000-0E00-00000A000000}">
      <text>
        <r>
          <rPr>
            <b/>
            <sz val="8"/>
            <color indexed="81"/>
            <rFont val="Tahoma"/>
            <family val="2"/>
          </rPr>
          <t>Todd Houge:</t>
        </r>
        <r>
          <rPr>
            <sz val="8"/>
            <color indexed="81"/>
            <rFont val="Tahoma"/>
            <family val="2"/>
          </rPr>
          <t xml:space="preserve">
The average lease expense over the next 5 years is used to estimate the number payments embedded in the year 6 and beyond lease obligation.</t>
        </r>
      </text>
    </comment>
    <comment ref="V18" authorId="0" shapeId="0" xr:uid="{00000000-0006-0000-0E00-00000B000000}">
      <text>
        <r>
          <rPr>
            <b/>
            <sz val="8"/>
            <color indexed="81"/>
            <rFont val="Tahoma"/>
            <family val="2"/>
          </rPr>
          <t>Todd Houge:</t>
        </r>
        <r>
          <rPr>
            <sz val="8"/>
            <color indexed="81"/>
            <rFont val="Tahoma"/>
            <family val="2"/>
          </rPr>
          <t xml:space="preserve">
The average lease expense over the next 5 years is used to estimate the number payments embedded in the year 6 and beyond lease obligation.</t>
        </r>
      </text>
    </comment>
    <comment ref="AA18" authorId="0" shapeId="0" xr:uid="{00000000-0006-0000-0E00-00000C000000}">
      <text>
        <r>
          <rPr>
            <b/>
            <sz val="8"/>
            <color indexed="81"/>
            <rFont val="Tahoma"/>
            <family val="2"/>
          </rPr>
          <t>Todd Houge:</t>
        </r>
        <r>
          <rPr>
            <sz val="8"/>
            <color indexed="81"/>
            <rFont val="Tahoma"/>
            <family val="2"/>
          </rPr>
          <t xml:space="preserve">
The average lease expense over the next 5 years is used to estimate the number payments embedded in the year 6 and beyond lease obligation.</t>
        </r>
      </text>
    </comment>
    <comment ref="C19" authorId="0" shapeId="0" xr:uid="{00000000-0006-0000-0E00-00000D000000}">
      <text>
        <r>
          <rPr>
            <b/>
            <sz val="8"/>
            <color indexed="81"/>
            <rFont val="Tahoma"/>
            <family val="2"/>
          </rPr>
          <t>todd Houge:</t>
        </r>
        <r>
          <rPr>
            <sz val="8"/>
            <color indexed="81"/>
            <rFont val="Tahoma"/>
            <family val="2"/>
          </rPr>
          <t xml:space="preserve">
Commitment beyond year 6 is converted into an annuity.</t>
        </r>
      </text>
    </comment>
    <comment ref="A21" authorId="0" shapeId="0" xr:uid="{00000000-0006-0000-0E00-00000E000000}">
      <text>
        <r>
          <rPr>
            <b/>
            <sz val="8"/>
            <color indexed="81"/>
            <rFont val="Tahoma"/>
            <family val="2"/>
          </rPr>
          <t>Todd Houge:</t>
        </r>
        <r>
          <rPr>
            <sz val="8"/>
            <color indexed="81"/>
            <rFont val="Tahoma"/>
            <family val="2"/>
          </rPr>
          <t xml:space="preserve">
The methodology used in this worksheet is based on the operating lease converter spreadsheet originally created by Aswath Damodaran (www.damodaran.com).</t>
        </r>
      </text>
    </comment>
    <comment ref="Q21" authorId="0" shapeId="0" xr:uid="{00000000-0006-0000-0E00-00000F000000}">
      <text>
        <r>
          <rPr>
            <b/>
            <sz val="8"/>
            <color indexed="81"/>
            <rFont val="Tahoma"/>
            <family val="2"/>
          </rPr>
          <t>Todd Houge:</t>
        </r>
        <r>
          <rPr>
            <sz val="8"/>
            <color indexed="81"/>
            <rFont val="Tahoma"/>
            <family val="2"/>
          </rPr>
          <t xml:space="preserve">
The methodology used in this worksheet is based on the operating lease converter spreadsheet originally created by Aswath Damodaran (www.damodaran.com).</t>
        </r>
      </text>
    </comment>
    <comment ref="V21" authorId="0" shapeId="0" xr:uid="{00000000-0006-0000-0E00-000010000000}">
      <text>
        <r>
          <rPr>
            <b/>
            <sz val="8"/>
            <color indexed="81"/>
            <rFont val="Tahoma"/>
            <family val="2"/>
          </rPr>
          <t>Todd Houge:</t>
        </r>
        <r>
          <rPr>
            <sz val="8"/>
            <color indexed="81"/>
            <rFont val="Tahoma"/>
            <family val="2"/>
          </rPr>
          <t xml:space="preserve">
The methodology used in this worksheet is based on the operating lease converter spreadsheet originally created by Aswath Damodaran (www.damodaran.com).</t>
        </r>
      </text>
    </comment>
    <comment ref="AA21" authorId="0" shapeId="0" xr:uid="{00000000-0006-0000-0E00-000011000000}">
      <text>
        <r>
          <rPr>
            <b/>
            <sz val="8"/>
            <color indexed="81"/>
            <rFont val="Tahoma"/>
            <family val="2"/>
          </rPr>
          <t>Todd Houge:</t>
        </r>
        <r>
          <rPr>
            <sz val="8"/>
            <color indexed="81"/>
            <rFont val="Tahoma"/>
            <family val="2"/>
          </rPr>
          <t xml:space="preserve">
The methodology used in this worksheet is based on the operating lease converter spreadsheet originally created by Aswath Damodaran (www.damodaran.com).</t>
        </r>
      </text>
    </comment>
    <comment ref="P27" authorId="0" shapeId="0" xr:uid="{00000000-0006-0000-0E00-000012000000}">
      <text>
        <r>
          <rPr>
            <b/>
            <sz val="8"/>
            <color indexed="81"/>
            <rFont val="Tahoma"/>
            <family val="2"/>
          </rPr>
          <t>todd Houge:</t>
        </r>
        <r>
          <rPr>
            <sz val="8"/>
            <color indexed="81"/>
            <rFont val="Tahoma"/>
            <family val="2"/>
          </rPr>
          <t xml:space="preserve">
Commitment beyond year 6 is converted into an annuity.</t>
        </r>
      </text>
    </comment>
    <comment ref="U27" authorId="0" shapeId="0" xr:uid="{00000000-0006-0000-0E00-000013000000}">
      <text>
        <r>
          <rPr>
            <b/>
            <sz val="8"/>
            <color indexed="81"/>
            <rFont val="Tahoma"/>
            <family val="2"/>
          </rPr>
          <t>todd Houge:</t>
        </r>
        <r>
          <rPr>
            <sz val="8"/>
            <color indexed="81"/>
            <rFont val="Tahoma"/>
            <family val="2"/>
          </rPr>
          <t xml:space="preserve">
Commitment beyond year 6 is converted into an annuity.</t>
        </r>
      </text>
    </comment>
    <comment ref="Z27" authorId="0" shapeId="0" xr:uid="{00000000-0006-0000-0E00-000014000000}">
      <text>
        <r>
          <rPr>
            <b/>
            <sz val="8"/>
            <color indexed="81"/>
            <rFont val="Tahoma"/>
            <family val="2"/>
          </rPr>
          <t>todd Houge:</t>
        </r>
        <r>
          <rPr>
            <sz val="8"/>
            <color indexed="81"/>
            <rFont val="Tahoma"/>
            <family val="2"/>
          </rPr>
          <t xml:space="preserve">
Commitment beyond year 6 is converted into an annuity.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<sst xmlns="http://schemas.openxmlformats.org/spreadsheetml/2006/main" count="807" uniqueCount="520">
  <si>
    <t>Home Depot, Inc.</t>
  </si>
  <si>
    <t>Key Assumptions of Valuation Model</t>
  </si>
  <si>
    <t>Sensitivity Tables</t>
  </si>
  <si>
    <t>Ticker Symbol</t>
  </si>
  <si>
    <t>HD</t>
  </si>
  <si>
    <t>DCF</t>
  </si>
  <si>
    <t>Beta</t>
  </si>
  <si>
    <t>CV Year Growth of NOPLAT</t>
  </si>
  <si>
    <t>Current Share Price</t>
  </si>
  <si>
    <t>Current Model Date</t>
  </si>
  <si>
    <t>Risk-free Rate</t>
  </si>
  <si>
    <t>Cost of Goods Sold    (% of Sales)</t>
  </si>
  <si>
    <t>FY End (month/day)</t>
  </si>
  <si>
    <t>1/31</t>
  </si>
  <si>
    <t>Last FYE Date</t>
  </si>
  <si>
    <t>2/02/2022</t>
  </si>
  <si>
    <t>Next FYE Date</t>
  </si>
  <si>
    <t>Pre-Tax Cost of Debt</t>
  </si>
  <si>
    <t>Risk-Free Rate</t>
  </si>
  <si>
    <t>Equity Risk Premium</t>
  </si>
  <si>
    <t>CV Growth of NOPLAT</t>
  </si>
  <si>
    <t>CV Growth of EPS</t>
  </si>
  <si>
    <t>WACC</t>
  </si>
  <si>
    <t>Cost of Equity</t>
  </si>
  <si>
    <t>Current Dividend Yield</t>
  </si>
  <si>
    <t>Forecasted Marginal Tax Rate</t>
  </si>
  <si>
    <t>SGA%</t>
  </si>
  <si>
    <t>CV Year ROIC</t>
  </si>
  <si>
    <t>Forecasted Effective Tax Rate</t>
  </si>
  <si>
    <t>Cost of Debt</t>
  </si>
  <si>
    <t>Normal Cash Estimate (% of Sales)</t>
  </si>
  <si>
    <t>Taxes Payable (%)</t>
  </si>
  <si>
    <t>Cost of Goods Sold (% of Sales)</t>
  </si>
  <si>
    <t>Dividend Payout Ratio</t>
  </si>
  <si>
    <t>CV Year ROE</t>
  </si>
  <si>
    <t>DDM</t>
  </si>
  <si>
    <t>SG&amp;A (% of Sales)</t>
  </si>
  <si>
    <t>The area below is for recording key information or assumptions to be referenced in building the FORECASTS. Add rows and variables as necessary.</t>
  </si>
  <si>
    <t>2022E</t>
  </si>
  <si>
    <t>2023E</t>
  </si>
  <si>
    <t>2024E</t>
  </si>
  <si>
    <t>2025E</t>
  </si>
  <si>
    <t>2026E</t>
  </si>
  <si>
    <t>2027E</t>
  </si>
  <si>
    <t>2028E</t>
  </si>
  <si>
    <t>2029E</t>
  </si>
  <si>
    <t>2030E</t>
  </si>
  <si>
    <t>2031E</t>
  </si>
  <si>
    <t>Amortization Expense Schedule (from 10K notes)</t>
  </si>
  <si>
    <t>LT Debt Maturity Schedule (from 10K notes)</t>
  </si>
  <si>
    <t>Management CapEx Guidance (if available)</t>
  </si>
  <si>
    <t>Share Repurchases ($, if applicable)</t>
  </si>
  <si>
    <t>Total Dividends Paid</t>
  </si>
  <si>
    <t xml:space="preserve">   Beginning of FY Shares Outstanding</t>
  </si>
  <si>
    <t xml:space="preserve">   Expected Dividend per Share</t>
  </si>
  <si>
    <t xml:space="preserve">   Total Dividends Paid ($)</t>
  </si>
  <si>
    <t>The area below is for calculating HISTORICAL metrics to referenced when building forecasts.</t>
  </si>
  <si>
    <t>Depreciation Rate:</t>
  </si>
  <si>
    <t xml:space="preserve">   Depreciation Expense</t>
  </si>
  <si>
    <t xml:space="preserve">   Beginning Net PPE</t>
  </si>
  <si>
    <t xml:space="preserve">   Implied Depreciation Rate (%)</t>
  </si>
  <si>
    <t>Average</t>
  </si>
  <si>
    <t>Marginal Tax Rate (%)</t>
  </si>
  <si>
    <t xml:space="preserve">   US Statutory (Federal) Tax (%)</t>
  </si>
  <si>
    <t xml:space="preserve">   State and Local Tax (%)</t>
  </si>
  <si>
    <t xml:space="preserve">   Foreign Income Tax (%)</t>
  </si>
  <si>
    <t xml:space="preserve">   Implied Marginal Tax Rate</t>
  </si>
  <si>
    <t>Average of previous three years</t>
  </si>
  <si>
    <t>Normal Cash Calculation (%)</t>
  </si>
  <si>
    <t xml:space="preserve">   Cash from B/S</t>
  </si>
  <si>
    <t xml:space="preserve">   Revenue</t>
  </si>
  <si>
    <t xml:space="preserve">   Cash as a % of Sales</t>
  </si>
  <si>
    <t>Minimum</t>
  </si>
  <si>
    <t>Dividend Payout Ratio (%)</t>
  </si>
  <si>
    <t>Net earnings (loss) per share - basic</t>
  </si>
  <si>
    <t>Dividends per common share</t>
  </si>
  <si>
    <t xml:space="preserve">   Implied Payout Ratio (%)</t>
  </si>
  <si>
    <t xml:space="preserve">  Average Short-Term Debt Rate</t>
  </si>
  <si>
    <t>Long-Term Debt Rate</t>
  </si>
  <si>
    <t>Tax Payable (%)</t>
  </si>
  <si>
    <t>Payout Ratio</t>
  </si>
  <si>
    <t>Revenue Decomposition</t>
  </si>
  <si>
    <t>(dollars in millions)</t>
  </si>
  <si>
    <t>Net Sales</t>
  </si>
  <si>
    <t>Stores</t>
  </si>
  <si>
    <t>US</t>
  </si>
  <si>
    <t>Canada</t>
  </si>
  <si>
    <t>Mexico</t>
  </si>
  <si>
    <t>China</t>
  </si>
  <si>
    <t>% US stores</t>
  </si>
  <si>
    <t>% Canada Stores</t>
  </si>
  <si>
    <t>% Mexico Stores</t>
  </si>
  <si>
    <t>% China Stores</t>
  </si>
  <si>
    <t>Net Sales per store</t>
  </si>
  <si>
    <t>Net Sales per store by region</t>
  </si>
  <si>
    <t>Total square footage</t>
  </si>
  <si>
    <t>Average square footage per store</t>
  </si>
  <si>
    <t>Net Sales per square foot</t>
  </si>
  <si>
    <t>Growth Rate of Net Sales per square foot</t>
  </si>
  <si>
    <t>Growth Rate on Net Sales per store</t>
  </si>
  <si>
    <t xml:space="preserve">Appliances </t>
  </si>
  <si>
    <t>Building Materials</t>
  </si>
  <si>
    <t>Décor/Storage</t>
  </si>
  <si>
    <t>Electrical/Lighting</t>
  </si>
  <si>
    <t>Flooring</t>
  </si>
  <si>
    <t>Hardware</t>
  </si>
  <si>
    <t>Indoor Garden</t>
  </si>
  <si>
    <t>Kitchen and Bath</t>
  </si>
  <si>
    <t>Lumber</t>
  </si>
  <si>
    <t>Millwork</t>
  </si>
  <si>
    <t>Outdoor Garden</t>
  </si>
  <si>
    <t>Paint</t>
  </si>
  <si>
    <t>Plumbing</t>
  </si>
  <si>
    <t>Tools</t>
  </si>
  <si>
    <t>Total</t>
  </si>
  <si>
    <t>Growth rate</t>
  </si>
  <si>
    <t>(Note : base of 2011-2020 the plot of the growth rate, there is a quatric growth on the pattern, assuming pattern continue formula for the best fit line quatric formula = -18.17818+(0.009045*fiscal year)+(0.0026295*(fiscal year -2016)^2)</t>
  </si>
  <si>
    <t>Income Statement</t>
  </si>
  <si>
    <t>Net sales</t>
  </si>
  <si>
    <t>Cost of sales</t>
  </si>
  <si>
    <t>Gross profit (loss)</t>
  </si>
  <si>
    <t>Operating Expenses:</t>
  </si>
  <si>
    <t xml:space="preserve">  Selling, general &amp; administrative expenses</t>
  </si>
  <si>
    <t xml:space="preserve">  Amortization expenses</t>
  </si>
  <si>
    <t xml:space="preserve">  Depreciation expenses</t>
  </si>
  <si>
    <t xml:space="preserve">    Total operating expenses</t>
  </si>
  <si>
    <t>Impairment loss</t>
  </si>
  <si>
    <t>Operating income (loss)</t>
  </si>
  <si>
    <t xml:space="preserve">  Interest &amp; investment income</t>
  </si>
  <si>
    <t xml:space="preserve">  Interest expense</t>
  </si>
  <si>
    <t xml:space="preserve">  Other interest &amp; other income (expense)</t>
  </si>
  <si>
    <t xml:space="preserve">    Interest &amp; other income (expense), net</t>
  </si>
  <si>
    <t>Earnings (loss) before provision for income taxes</t>
  </si>
  <si>
    <t>Provision (benefit) for income taxes:</t>
  </si>
  <si>
    <t xml:space="preserve">  Federal income taxes</t>
  </si>
  <si>
    <t xml:space="preserve">  State and local income taxes</t>
  </si>
  <si>
    <t xml:space="preserve">  Foreign income taxes</t>
  </si>
  <si>
    <t xml:space="preserve">    Provision (benefit) for income taxes, net</t>
  </si>
  <si>
    <t>Net earnings (loss)</t>
  </si>
  <si>
    <t>Weighted average shares outstanding - basic</t>
  </si>
  <si>
    <t>Year end shares outstanding</t>
  </si>
  <si>
    <t>Balance Sheet</t>
  </si>
  <si>
    <t>Assets</t>
  </si>
  <si>
    <t>Current assets:</t>
  </si>
  <si>
    <t xml:space="preserve">  Cash &amp; cash equivalents</t>
  </si>
  <si>
    <t xml:space="preserve">  Receivables, net</t>
  </si>
  <si>
    <t xml:space="preserve">   Merchandise inventories</t>
  </si>
  <si>
    <t xml:space="preserve">   Other current assets</t>
  </si>
  <si>
    <t xml:space="preserve">      Total current assets</t>
  </si>
  <si>
    <t xml:space="preserve">   Gross PPE(Property &amp; equipment, at cost)</t>
  </si>
  <si>
    <t xml:space="preserve">   -Accumulated depreciation &amp; amortization, net</t>
  </si>
  <si>
    <t xml:space="preserve">   Net PPE(property &amp; equipment)</t>
  </si>
  <si>
    <t xml:space="preserve">   Operating lease right-of-use assets</t>
  </si>
  <si>
    <t xml:space="preserve">   Notes receivable</t>
  </si>
  <si>
    <t xml:space="preserve">   Goodwill</t>
  </si>
  <si>
    <t xml:space="preserve">   Other assets</t>
  </si>
  <si>
    <t xml:space="preserve">      Total assets</t>
  </si>
  <si>
    <t>Liabilities and Stockholders' Equity</t>
  </si>
  <si>
    <t>Current liabilities:</t>
  </si>
  <si>
    <t xml:space="preserve">  Short-term debt</t>
  </si>
  <si>
    <t xml:space="preserve">  Accounts payable</t>
  </si>
  <si>
    <t xml:space="preserve">  Accrued salaries &amp; related expenses</t>
  </si>
  <si>
    <t xml:space="preserve">  Sales taxes payable</t>
  </si>
  <si>
    <t xml:space="preserve">  Deferred revenue</t>
  </si>
  <si>
    <t xml:space="preserve">  Income taxes payable</t>
  </si>
  <si>
    <t xml:space="preserve">  Current portion of long-term debt</t>
  </si>
  <si>
    <t xml:space="preserve">  Current operating lease liabilities</t>
  </si>
  <si>
    <t xml:space="preserve">  Other accrued expenses</t>
  </si>
  <si>
    <t xml:space="preserve">      Total current liabilities</t>
  </si>
  <si>
    <t>Long-term liabilities:</t>
  </si>
  <si>
    <t xml:space="preserve">  Total debt</t>
  </si>
  <si>
    <t xml:space="preserve">   Less: current installments</t>
  </si>
  <si>
    <t xml:space="preserve">   Long-term debt, excluding current installments</t>
  </si>
  <si>
    <t xml:space="preserve">   Long-term operating lease liabilities</t>
  </si>
  <si>
    <t xml:space="preserve">   Deferred income taxes</t>
  </si>
  <si>
    <t xml:space="preserve">   Other long-term liabilities</t>
  </si>
  <si>
    <t xml:space="preserve">       Total liabilities</t>
  </si>
  <si>
    <t xml:space="preserve">    Common equity (common stock + paid-in capital)</t>
  </si>
  <si>
    <t xml:space="preserve">    Retained earnings (accumulated deficit)</t>
  </si>
  <si>
    <t xml:space="preserve">    Accumulated other comprehensive income (loss)</t>
  </si>
  <si>
    <t xml:space="preserve">    -Treasury stock</t>
  </si>
  <si>
    <t xml:space="preserve">       Total stockholders' equity (deficit) </t>
  </si>
  <si>
    <t>Historical Cash Flow Statement</t>
  </si>
  <si>
    <t>CASH FLOWS FROM OPERATING ACTIVITIES:</t>
  </si>
  <si>
    <t>Reconciliation of Net Earnings to Net Cash Provided by Operating Activities:</t>
  </si>
  <si>
    <t xml:space="preserve">  Depreciation &amp; amortization</t>
  </si>
  <si>
    <t xml:space="preserve">  Stock-based compensation expense</t>
  </si>
  <si>
    <t xml:space="preserve">  Impairment loss</t>
  </si>
  <si>
    <t xml:space="preserve">  Loss (gain) on sales of investments</t>
  </si>
  <si>
    <t xml:space="preserve">  Goodwill impairment</t>
  </si>
  <si>
    <t>Changes in Asssets and Liabilities, net of the effects of acquisitions:</t>
  </si>
  <si>
    <t xml:space="preserve">    Receivables, net</t>
  </si>
  <si>
    <t xml:space="preserve">    Merchandise inventories</t>
  </si>
  <si>
    <t xml:space="preserve">    Other current assets</t>
  </si>
  <si>
    <t xml:space="preserve">    Accounts payable &amp; accrued expenses</t>
  </si>
  <si>
    <t xml:space="preserve">    Deferred revenue</t>
  </si>
  <si>
    <t xml:space="preserve">    Income taxes payable</t>
  </si>
  <si>
    <t xml:space="preserve">    Deferred income taxes</t>
  </si>
  <si>
    <t xml:space="preserve">    Other operating activities</t>
  </si>
  <si>
    <t xml:space="preserve">    Other long-term liabilities</t>
  </si>
  <si>
    <t xml:space="preserve">    Other assets &amp; liabilities</t>
  </si>
  <si>
    <t xml:space="preserve">      Net cash flows from operating activities</t>
  </si>
  <si>
    <t>CASH FLOWS FROM INVESTING ACTIVITIES:</t>
  </si>
  <si>
    <t>Capital expenditures</t>
  </si>
  <si>
    <t>Proceeds from sales of investments</t>
  </si>
  <si>
    <t>Proceeds from sale of business, net</t>
  </si>
  <si>
    <t>Payments for businesses acquired, net</t>
  </si>
  <si>
    <t>Proceeds from sales of property &amp; equipment</t>
  </si>
  <si>
    <t>Other investing activities</t>
  </si>
  <si>
    <t xml:space="preserve">      Net cash flows from investing activities</t>
  </si>
  <si>
    <t>CASH FLOWS FROM FINANCING ACTIVITIES:</t>
  </si>
  <si>
    <t>Proceeds from (repayments of) short-term debt, net</t>
  </si>
  <si>
    <t>Proceeds from long-term debt, net of discounts &amp; premiums</t>
  </si>
  <si>
    <t>Repayments of long-term debt</t>
  </si>
  <si>
    <t>Repurchases of common stock</t>
  </si>
  <si>
    <t>Proceeds from sales of common stock</t>
  </si>
  <si>
    <t>Cash dividends</t>
  </si>
  <si>
    <t>Other financing activities</t>
  </si>
  <si>
    <t xml:space="preserve">      Net cash flows from financing activities</t>
  </si>
  <si>
    <t>Change in cash &amp; cash equivalents</t>
  </si>
  <si>
    <t>Effect of exchange rate changes on cash &amp; cash equivalents</t>
  </si>
  <si>
    <t>Cash &amp; cash equivalents at beginning of year</t>
  </si>
  <si>
    <t>Cash &amp; cash equivalents at end of year</t>
  </si>
  <si>
    <t>Forecasted Cash Flow Statement</t>
  </si>
  <si>
    <t>Depreciation &amp; amortization</t>
  </si>
  <si>
    <t xml:space="preserve">    Increase in receivables </t>
  </si>
  <si>
    <t xml:space="preserve">    Increase in merchandise inventories</t>
  </si>
  <si>
    <t xml:space="preserve">    Increase in other current assets</t>
  </si>
  <si>
    <t xml:space="preserve">    Increase (decrease) in accounts payable &amp; accrued expenses</t>
  </si>
  <si>
    <t xml:space="preserve">    Increase (decrease) in deferred revenue</t>
  </si>
  <si>
    <t xml:space="preserve">    Increase (decrease) in income taxes payable</t>
  </si>
  <si>
    <t xml:space="preserve">    Increase (decrease) in deferred income taxes</t>
  </si>
  <si>
    <t xml:space="preserve">    Increase (decrease) in other long-term liabilities</t>
  </si>
  <si>
    <t xml:space="preserve">    Increase (decrase) in Accrued Salaries &amp; related expenses </t>
  </si>
  <si>
    <t xml:space="preserve">    Increase (decrease) in Sales Tax payable</t>
  </si>
  <si>
    <t xml:space="preserve">    Operating Lease right-of-use assets</t>
  </si>
  <si>
    <t xml:space="preserve">    Other accrued expenses</t>
  </si>
  <si>
    <t>Change in Goodwill</t>
  </si>
  <si>
    <t>Other assets &amp; liabilities</t>
  </si>
  <si>
    <t>Short term debt</t>
  </si>
  <si>
    <t>Current portion of LT Debt</t>
  </si>
  <si>
    <t>Current portion of Operating Leases</t>
  </si>
  <si>
    <t>Long Term Debt</t>
  </si>
  <si>
    <t>Long-term Operating Lease Liabilities</t>
  </si>
  <si>
    <t>Increase in C/S account</t>
  </si>
  <si>
    <t>Change in cash &amp; cash equivalents in CF statement</t>
  </si>
  <si>
    <t>Common Size Income Statement</t>
  </si>
  <si>
    <t>Common Size Balance Sheet</t>
  </si>
  <si>
    <t>Value Driver Estimation</t>
  </si>
  <si>
    <t>NOPLAT(Net Operating Profits Less Adjusted Taxes):</t>
  </si>
  <si>
    <t>Operating Revenues</t>
  </si>
  <si>
    <t>-Cost of Goods Sold</t>
  </si>
  <si>
    <t>-Selling, General, and Administrative Expenses</t>
  </si>
  <si>
    <t>-Depreciation</t>
  </si>
  <si>
    <t>-Amortization of Non-Goodwill Intangibles</t>
  </si>
  <si>
    <t>+Implied Interest on Operating Leases</t>
  </si>
  <si>
    <t>EBITA</t>
  </si>
  <si>
    <t>Tax expense/provision</t>
  </si>
  <si>
    <t>+ Tax shield on operating leases interest</t>
  </si>
  <si>
    <t>+ Tax shield on Impairment loss</t>
  </si>
  <si>
    <t>- Tax on Interest and Investment Income</t>
  </si>
  <si>
    <t>+ Tax shield on interest expense</t>
  </si>
  <si>
    <t>+ Tax on Other interest &amp; other income (expense)</t>
  </si>
  <si>
    <t>Total adjusted taxes</t>
  </si>
  <si>
    <t>Change in deferred taxes</t>
  </si>
  <si>
    <t>NOPLAT</t>
  </si>
  <si>
    <t>Growth of NOPLAT</t>
  </si>
  <si>
    <t>Invested Capital (IC):</t>
  </si>
  <si>
    <t>Non Operating Currents Assets</t>
  </si>
  <si>
    <t xml:space="preserve">  Normal Cash (assumed 1.64% of sales)</t>
  </si>
  <si>
    <t xml:space="preserve">  Accounts receivable</t>
  </si>
  <si>
    <t xml:space="preserve">  Inventory</t>
  </si>
  <si>
    <t xml:space="preserve">  Other current operating assets</t>
  </si>
  <si>
    <t>Non Interest-Bearing Current Liabilities</t>
  </si>
  <si>
    <t>Net Operating Working Capital</t>
  </si>
  <si>
    <t>Property, Plant, and Equipment, Net</t>
  </si>
  <si>
    <t xml:space="preserve">  +Other L-T operating assets</t>
  </si>
  <si>
    <t>Present value of operating leases</t>
  </si>
  <si>
    <t>Other assets (including intangible assets other than goodwill)</t>
  </si>
  <si>
    <t xml:space="preserve">  -Other L-T operating liabilities</t>
  </si>
  <si>
    <t>Warranty liabilities</t>
  </si>
  <si>
    <t>Other liabilities</t>
  </si>
  <si>
    <t>Invested Capital</t>
  </si>
  <si>
    <t>Free Cash Flow (FCF):</t>
  </si>
  <si>
    <t>Change in IC</t>
  </si>
  <si>
    <t>FCF</t>
  </si>
  <si>
    <t>Return on Invested Capital (ROIC):</t>
  </si>
  <si>
    <t>Beginning IC</t>
  </si>
  <si>
    <t>ROIC</t>
  </si>
  <si>
    <t>Economic Profit (EP):</t>
  </si>
  <si>
    <t>x (ROIC - WACC)</t>
  </si>
  <si>
    <t>EP</t>
  </si>
  <si>
    <t>Weighted Average Cost of Capital (WACC) Estimation</t>
  </si>
  <si>
    <t>Cost of Equity:</t>
  </si>
  <si>
    <t>ASSUMPTIONS:</t>
  </si>
  <si>
    <t>10-year treasury bond</t>
  </si>
  <si>
    <t>5-year monthly Beta (finance.yahoo.com)</t>
  </si>
  <si>
    <t>In-class estimatation as well as CFOs estimate premium over T-bills</t>
  </si>
  <si>
    <t>Cost of Debt:</t>
  </si>
  <si>
    <t>10-year Treasury bond</t>
  </si>
  <si>
    <t>Implied Default Premium</t>
  </si>
  <si>
    <t>YTM on company's corporate bond SEC.gov for 2030 bonds</t>
  </si>
  <si>
    <t>Marginal Tax Rate</t>
  </si>
  <si>
    <t>After-Tax Cost of Debt</t>
  </si>
  <si>
    <t>Cost of Preferred Stock:</t>
  </si>
  <si>
    <t>&lt;== Delete or hide these rows if your company does not have Preferred Stock</t>
  </si>
  <si>
    <t>Annual Pfd. Dividend</t>
  </si>
  <si>
    <t>Price of Pfd. Shares</t>
  </si>
  <si>
    <t>Cost of Preferred:</t>
  </si>
  <si>
    <t>Market Value of Common Equity:</t>
  </si>
  <si>
    <t>MV Weights</t>
  </si>
  <si>
    <t>Total Shares Outstanding</t>
  </si>
  <si>
    <t>Current Stock Price</t>
  </si>
  <si>
    <t>MV of Equity</t>
  </si>
  <si>
    <t>Market Value of Debt:</t>
  </si>
  <si>
    <t>Short-Term Debt</t>
  </si>
  <si>
    <t>Current Portion of LTD</t>
  </si>
  <si>
    <t>Long-Term Debt</t>
  </si>
  <si>
    <t>PV of Operating Leases</t>
  </si>
  <si>
    <t>MV of Total Debt</t>
  </si>
  <si>
    <t>Market Value of Preferred Stock:</t>
  </si>
  <si>
    <t>MV of Preferred</t>
  </si>
  <si>
    <t>Market Value of the Firm</t>
  </si>
  <si>
    <t>Estimated WACC</t>
  </si>
  <si>
    <t>Discounted Cash Flow (DCF) and Economic Profit (EP) Valuation Models</t>
  </si>
  <si>
    <t>Key Inputs:</t>
  </si>
  <si>
    <t xml:space="preserve">     CV Growth of NOPLAT</t>
  </si>
  <si>
    <t xml:space="preserve">     CV Year ROIC</t>
  </si>
  <si>
    <t xml:space="preserve">     WACC</t>
  </si>
  <si>
    <t xml:space="preserve">     Cost of Equity</t>
  </si>
  <si>
    <t>DCF Model:</t>
  </si>
  <si>
    <t>Free Cash Flow (FCF)</t>
  </si>
  <si>
    <t>Continuing Value (CV)</t>
  </si>
  <si>
    <t>CV = NOPLAT*(1-(g/ROIC))/(WACC-g)</t>
  </si>
  <si>
    <t>PV of FCF</t>
  </si>
  <si>
    <t>Value of Operating Assets:</t>
  </si>
  <si>
    <t>Non-Operating Adjustments</t>
  </si>
  <si>
    <t>+Excess Cash</t>
  </si>
  <si>
    <t>+Other Assets</t>
  </si>
  <si>
    <t>-PV of Operating Leases</t>
  </si>
  <si>
    <t>-Total Debt</t>
  </si>
  <si>
    <t>-PV of Employee Stock Options</t>
  </si>
  <si>
    <t>Value of Equity</t>
  </si>
  <si>
    <t>Shares Outstanding</t>
  </si>
  <si>
    <t>Intrinsic Value of Last FYE</t>
  </si>
  <si>
    <t>Implied Price as of Today</t>
  </si>
  <si>
    <t>EP Model:</t>
  </si>
  <si>
    <t>Economic Profit (EP)</t>
  </si>
  <si>
    <t>CV = (EP/WACC) + (NOPLAT*(g/ROIC)*(ROIC-WACC))/(WACC*(WACC-g))</t>
  </si>
  <si>
    <t>PV of EP</t>
  </si>
  <si>
    <t>Total PV of EP</t>
  </si>
  <si>
    <t>Invested Capital (last FYE)</t>
  </si>
  <si>
    <t xml:space="preserve">DO NOT INCLUDE THIS SECTION IN PRINT AREA </t>
  </si>
  <si>
    <t>Number of Periods to Discount</t>
  </si>
  <si>
    <t>Model Date</t>
  </si>
  <si>
    <t>Next FYE</t>
  </si>
  <si>
    <t>Last FYE</t>
  </si>
  <si>
    <t>Days in FY</t>
  </si>
  <si>
    <t>Days since FYE</t>
  </si>
  <si>
    <t>Elapsed Fraction of FY</t>
  </si>
  <si>
    <t>Dividend Yield</t>
  </si>
  <si>
    <t>Dividend Discount Model (DDM) or Fundamental P/E Valuation Model</t>
  </si>
  <si>
    <t>EPS</t>
  </si>
  <si>
    <t>Key Assumptions</t>
  </si>
  <si>
    <t xml:space="preserve">   CV growth of EPS</t>
  </si>
  <si>
    <t xml:space="preserve">   CV Year ROE</t>
  </si>
  <si>
    <t xml:space="preserve">   Cost of Equity</t>
  </si>
  <si>
    <t>Future Cash Flows</t>
  </si>
  <si>
    <t xml:space="preserve">     P/E Multiple (CV Year)</t>
  </si>
  <si>
    <t xml:space="preserve">     EPS (CV Year)</t>
  </si>
  <si>
    <t xml:space="preserve">     Future Stock Price</t>
  </si>
  <si>
    <t xml:space="preserve">     Dividends Per Share</t>
  </si>
  <si>
    <t xml:space="preserve">     Discounted Cash Flows</t>
  </si>
  <si>
    <t>Intrinsic Value as of Last FYE</t>
  </si>
  <si>
    <t>DO NOT INCLUDE THIS SECTION IN PRINT AREA</t>
  </si>
  <si>
    <t>Relative Valuation Models</t>
  </si>
  <si>
    <t>Est. 5yr</t>
  </si>
  <si>
    <t>BV</t>
  </si>
  <si>
    <t>Tangible</t>
  </si>
  <si>
    <t>Ticker</t>
  </si>
  <si>
    <t>Company</t>
  </si>
  <si>
    <t>Price</t>
  </si>
  <si>
    <t>P/E 22</t>
  </si>
  <si>
    <t>P/E 23</t>
  </si>
  <si>
    <t>EPS gr.</t>
  </si>
  <si>
    <t>PEG 22</t>
  </si>
  <si>
    <t>PEG 23</t>
  </si>
  <si>
    <t>Equity</t>
  </si>
  <si>
    <t>BV Equity</t>
  </si>
  <si>
    <t>P/B</t>
  </si>
  <si>
    <t>LOW</t>
  </si>
  <si>
    <t>Lowes</t>
  </si>
  <si>
    <t>N/A</t>
  </si>
  <si>
    <t>WMT</t>
  </si>
  <si>
    <t>Walmart</t>
  </si>
  <si>
    <t>BECN</t>
  </si>
  <si>
    <t>Beacon Roofing Supply</t>
  </si>
  <si>
    <t>BLDR</t>
  </si>
  <si>
    <t>Builders FirstSource</t>
  </si>
  <si>
    <t>COST</t>
  </si>
  <si>
    <t>Costco</t>
  </si>
  <si>
    <t>Implied Relative Value:</t>
  </si>
  <si>
    <t xml:space="preserve">   P/E (EPS22)</t>
  </si>
  <si>
    <t xml:space="preserve">   P/E (EPS23)</t>
  </si>
  <si>
    <t xml:space="preserve">   PEG (EPS22)</t>
  </si>
  <si>
    <t xml:space="preserve">   PEG (EPS23)</t>
  </si>
  <si>
    <t xml:space="preserve">   P/B</t>
  </si>
  <si>
    <t xml:space="preserve">   P/Tangible BV</t>
  </si>
  <si>
    <t xml:space="preserve">   Average</t>
  </si>
  <si>
    <t>Notes for using this worksheet:</t>
  </si>
  <si>
    <t xml:space="preserve">1. Not all ratios will be relevant to each company. Relative valuation metrics tend to be industry specific. </t>
  </si>
  <si>
    <t>2. Choose those ratios which make the most sense for the target company.</t>
  </si>
  <si>
    <t>3. Hide or delete the ratios and metrics which do not apply.</t>
  </si>
  <si>
    <t>4. Remove cells that are outliers from the "Average"</t>
  </si>
  <si>
    <t>5. Add or delte rows as necessary to fit the number of comparable firms.</t>
  </si>
  <si>
    <t>6. We want to see at one relative valuation model that works for your company.</t>
  </si>
  <si>
    <t>7. Make sure your earnings estimates are GAAP estimates, as analysts often report non-GAAP EPS.</t>
  </si>
  <si>
    <t>8. Delete or hide any relative valuation models that do not work for your company or industry.</t>
  </si>
  <si>
    <t>9. If most of the peers do not have positive earnings, you may want to consider using a P/S or EV/EBITDA multiple.</t>
  </si>
  <si>
    <t>Valuation of Options Granted under ESOP</t>
  </si>
  <si>
    <t>Risk Free Rate</t>
  </si>
  <si>
    <t>Annualized St. Dev. of Stock Returns</t>
  </si>
  <si>
    <t>B-S</t>
  </si>
  <si>
    <t>Value</t>
  </si>
  <si>
    <t>Weighted</t>
  </si>
  <si>
    <t xml:space="preserve">Weighted </t>
  </si>
  <si>
    <t>Range of</t>
  </si>
  <si>
    <t>Number</t>
  </si>
  <si>
    <t>Exercise</t>
  </si>
  <si>
    <t>Remaining</t>
  </si>
  <si>
    <t>Option</t>
  </si>
  <si>
    <t>of Options</t>
  </si>
  <si>
    <t>Z-Stat</t>
  </si>
  <si>
    <t>Outstanding Options</t>
  </si>
  <si>
    <t>of Shares</t>
  </si>
  <si>
    <t>Life (yrs)</t>
  </si>
  <si>
    <t>Granted</t>
  </si>
  <si>
    <t>How to use this worksheet:</t>
  </si>
  <si>
    <t>D1</t>
  </si>
  <si>
    <t>D2</t>
  </si>
  <si>
    <t>N(D1)</t>
  </si>
  <si>
    <t>N(D2)</t>
  </si>
  <si>
    <t>Strike</t>
  </si>
  <si>
    <t>Life</t>
  </si>
  <si>
    <t>Range 1</t>
  </si>
  <si>
    <t>Enter the number of options, prices, and remaining life for each range provided in the notes to the annual report (10K).</t>
  </si>
  <si>
    <t>Range 2</t>
  </si>
  <si>
    <t>Some companies only report the total options oustanding, which would result in using only one row of this worksheet.</t>
  </si>
  <si>
    <t>Range 3</t>
  </si>
  <si>
    <t>Range 4</t>
  </si>
  <si>
    <t>Range 5</t>
  </si>
  <si>
    <t>Range 6</t>
  </si>
  <si>
    <t>You may delete or hide any unused rows.</t>
  </si>
  <si>
    <t>Range 7</t>
  </si>
  <si>
    <t>Range 8</t>
  </si>
  <si>
    <t>Range 9</t>
  </si>
  <si>
    <t>The value of all options granted under the ESOP as of the end of the most recent fiscal year.</t>
  </si>
  <si>
    <t>You may need to scale this number up or down by 1,000 or 1,000,000 to put on the same scale as your valuation.</t>
  </si>
  <si>
    <t>Subtract this amount from your value of operating assets to arrive at the value of equity.</t>
  </si>
  <si>
    <t>EXAMPLE: Stock options reported in total only, which will result in using only 1 row above.</t>
  </si>
  <si>
    <t>EXAMPLE: Stock options reported in "ranges", which will result in using multiple rows above.</t>
  </si>
  <si>
    <t>Effects of ESOP Exercise and Share Repurchases on Common Stock Account and Number of Shares Outstanding</t>
  </si>
  <si>
    <t xml:space="preserve">Number of Options Outstanding (shares): </t>
  </si>
  <si>
    <t>Average Time to Maturity (years):</t>
  </si>
  <si>
    <t>Expected Annual Number of Options Exercised:</t>
  </si>
  <si>
    <t>Current Average Strike Price:</t>
  </si>
  <si>
    <t>Current Stock Price:</t>
  </si>
  <si>
    <t>Increase in Shares Outstanding:</t>
  </si>
  <si>
    <t>Average Strike Price:</t>
  </si>
  <si>
    <t>Increase in Common Stock Account:</t>
  </si>
  <si>
    <t>Share Repurchases ($)</t>
  </si>
  <si>
    <t>Expected Price of Repurchased Shares:</t>
  </si>
  <si>
    <t>Number of Shares Repurchased:</t>
  </si>
  <si>
    <t>Shares Outstanding (beginning of the year)</t>
  </si>
  <si>
    <t>Plus: Shares Issued Through ESOP</t>
  </si>
  <si>
    <t>Less: Shares Repurchased in Treasury</t>
  </si>
  <si>
    <t>Shares Outstanding (end of the year)</t>
  </si>
  <si>
    <t>Present Value of Operating Lease Obligations</t>
  </si>
  <si>
    <t>Year</t>
  </si>
  <si>
    <t>Thereafter</t>
  </si>
  <si>
    <t>Total Minimum Payments</t>
  </si>
  <si>
    <t>Less: Cumulative Interest</t>
  </si>
  <si>
    <t>PV of Minimum Payments</t>
  </si>
  <si>
    <t>Implied Interest in Year 1 Payment</t>
  </si>
  <si>
    <t>Years Implied by Year 6 Payment</t>
  </si>
  <si>
    <t>Expected Obligation in Year 6 &amp; Beyond</t>
  </si>
  <si>
    <t>Present Value of Lease Payments</t>
  </si>
  <si>
    <t>PV of Year 1</t>
  </si>
  <si>
    <t>PV of Year 2</t>
  </si>
  <si>
    <t>PV of Year 3</t>
  </si>
  <si>
    <t>PV of Year 4</t>
  </si>
  <si>
    <t>PV of Year 5</t>
  </si>
  <si>
    <t>PV of 6 &amp; beyond</t>
  </si>
  <si>
    <t>Capitalized PV of Payments</t>
  </si>
  <si>
    <t>Key Management Ratios</t>
  </si>
  <si>
    <t>Liquidity Ratios:</t>
  </si>
  <si>
    <t>Current Ratio (Total Current Assets/Total Current Liab.)</t>
  </si>
  <si>
    <t>Quick Ratio ((Total Current Assets-Inventory)/Total Liab.)</t>
  </si>
  <si>
    <t>Operating Cash Flow Ratio (Cash Flow From Operation/Current Liab)</t>
  </si>
  <si>
    <t>Asset-Management Ratios:</t>
  </si>
  <si>
    <t>Asset Turnover (Sales/Average Total Assets)</t>
  </si>
  <si>
    <t>Receivables Turnover (Sales/Average AR)</t>
  </si>
  <si>
    <t>Inventory Turnover (Total Purchases/Average AP)</t>
  </si>
  <si>
    <t>Financial Leverage Ratios:</t>
  </si>
  <si>
    <t>D/E Ratio (Total Debt/Total Equity)</t>
  </si>
  <si>
    <t>Debt Capital Ratio (Total Debt/Total Equity + Total Debt)</t>
  </si>
  <si>
    <t>LT Debt/Total Equity</t>
  </si>
  <si>
    <t>LT Debt/Total Assets</t>
  </si>
  <si>
    <t>Profitability Ratios:</t>
  </si>
  <si>
    <t>Return on Equity (NI/Beg TSE)</t>
  </si>
  <si>
    <t>Return on Assets (NI/Average Total Assets)</t>
  </si>
  <si>
    <t>Gross Margin ((Sales-COGS)/Sales)</t>
  </si>
  <si>
    <t>Operating Margin (Operating Income/Revenue)</t>
  </si>
  <si>
    <t>Payout Policy Ratios:</t>
  </si>
  <si>
    <t>Dividend Payout Ratio (Dividend/EPS)</t>
  </si>
  <si>
    <t>Total Payout Ratio ((Divs. + Repurchases)/NI)</t>
  </si>
  <si>
    <t>Dividend Per Share (Dividends/Shares)</t>
  </si>
  <si>
    <t>1. Include at least 3-4 ratios per category</t>
  </si>
  <si>
    <t>2. Provide the definition for each ratio</t>
  </si>
  <si>
    <t>3. Display consistent decimal places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</si>
</sst>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6" formatCode="&quot;$&quot;#,##0_);[Red]\(&quot;$&quot;#,##0\)"/>
    <numFmt numFmtId="7" formatCode="&quot;$&quot;#,##0.00_);\(&quot;$&quot;#,##0.00\)"/>
    <numFmt numFmtId="8" formatCode="&quot;$&quot;#,##0.00_);[Red]\(&quot;$&quot;#,##0.00\)"/>
    <numFmt numFmtId="44" formatCode="_(&quot;$&quot;* #,##0.00_);_(&quot;$&quot;* \(#,##0.00\);_(&quot;$&quot;* &quot;-&quot;??_);_(@_)"/>
    <numFmt numFmtId="43" formatCode="_(* #,##0.00_);_(* \(#,##0.00\);_(* &quot;-&quot;??_);_(@_)"/>
    <numFmt numFmtId="164" formatCode="0.000"/>
    <numFmt numFmtId="165" formatCode="0.0"/>
    <numFmt numFmtId="166" formatCode="_(* #,##0.0_);_(* \(#,##0.0\);_(* &quot;-&quot;??_);_(@_)"/>
    <numFmt numFmtId="167" formatCode="_(* #,##0_);_(* \(#,##0\);_(* &quot;-&quot;??_);_(@_)"/>
    <numFmt numFmtId="168" formatCode="_(&quot;$&quot;* #,##0_);_(&quot;$&quot;* \(#,##0\);_(&quot;$&quot;* &quot;-&quot;??_);_(@_)"/>
    <numFmt numFmtId="169" formatCode="0.0%"/>
    <numFmt numFmtId="170" formatCode="_(&quot;$&quot;* #,##0.0_);_(&quot;$&quot;* \(#,##0.0\);_(&quot;$&quot;* &quot;-&quot;??_);_(@_)"/>
    <numFmt numFmtId="171" formatCode="_(&quot;$&quot;* #,##0.00_);_(&quot;$&quot;* \(#,##0.00\);_(&quot;$&quot;* &quot;-&quot;?_);_(@_)"/>
    <numFmt numFmtId="172" formatCode="_(* #,##0.000_);_(* \(#,##0.000\);_(* &quot;-&quot;??_);_(@_)"/>
  </numFmts>
  <fonts count="34" x14ac:knownFonts="1">
    <font>
      <sz val="10"/>
      <name val="Arial"/>
    </font>
    <font>
      <sz val="11"/>
      <color theme="1"/>
      <name val="Calibri"/>
      <family val="2"/>
      <scheme val="minor"/>
    </font>
    <font>
      <sz val="10"/>
      <name val="Arial"/>
      <family val="2"/>
    </font>
    <font>
      <b/>
      <sz val="8"/>
      <color indexed="81"/>
      <name val="Tahoma"/>
      <family val="2"/>
    </font>
    <font>
      <sz val="8"/>
      <color indexed="81"/>
      <name val="Tahoma"/>
      <family val="2"/>
    </font>
    <font>
      <b/>
      <sz val="11"/>
      <name val="Calibri"/>
      <family val="2"/>
      <scheme val="minor"/>
    </font>
    <font>
      <sz val="11"/>
      <name val="Calibri"/>
      <family val="2"/>
      <scheme val="minor"/>
    </font>
    <font>
      <i/>
      <sz val="11"/>
      <name val="Calibri"/>
      <family val="2"/>
      <scheme val="minor"/>
    </font>
    <font>
      <sz val="11"/>
      <color indexed="18"/>
      <name val="Calibri"/>
      <family val="2"/>
      <scheme val="minor"/>
    </font>
    <font>
      <sz val="11"/>
      <color rgb="FF0070C0"/>
      <name val="Calibri"/>
      <family val="2"/>
      <scheme val="minor"/>
    </font>
    <font>
      <b/>
      <sz val="11"/>
      <color rgb="FF0070C0"/>
      <name val="Calibri"/>
      <family val="2"/>
      <scheme val="minor"/>
    </font>
    <font>
      <sz val="11"/>
      <color indexed="12"/>
      <name val="Calibri"/>
      <family val="2"/>
      <scheme val="minor"/>
    </font>
    <font>
      <b/>
      <i/>
      <sz val="11"/>
      <name val="Calibri"/>
      <family val="2"/>
      <scheme val="minor"/>
    </font>
    <font>
      <b/>
      <sz val="11"/>
      <color indexed="53"/>
      <name val="Calibri"/>
      <family val="2"/>
      <scheme val="minor"/>
    </font>
    <font>
      <sz val="9"/>
      <color indexed="81"/>
      <name val="Tahoma"/>
      <family val="2"/>
    </font>
    <font>
      <b/>
      <sz val="9"/>
      <color indexed="81"/>
      <name val="Tahoma"/>
      <family val="2"/>
    </font>
    <font>
      <b/>
      <sz val="11"/>
      <color rgb="FFC00000"/>
      <name val="Calibri"/>
      <family val="2"/>
      <scheme val="minor"/>
    </font>
    <font>
      <b/>
      <sz val="11"/>
      <color theme="0"/>
      <name val="Calibri"/>
      <family val="2"/>
      <scheme val="minor"/>
    </font>
    <font>
      <sz val="11"/>
      <color rgb="FF002060"/>
      <name val="Calibri"/>
      <family val="2"/>
      <scheme val="minor"/>
    </font>
    <font>
      <b/>
      <i/>
      <sz val="11"/>
      <color theme="0"/>
      <name val="Calibri"/>
      <family val="2"/>
      <scheme val="minor"/>
    </font>
    <font>
      <sz val="11"/>
      <color rgb="FFC00000"/>
      <name val="Calibri"/>
      <family val="2"/>
      <scheme val="minor"/>
    </font>
    <font>
      <u/>
      <sz val="11"/>
      <name val="Calibri"/>
      <family val="2"/>
      <scheme val="minor"/>
    </font>
    <font>
      <u/>
      <sz val="9"/>
      <color indexed="81"/>
      <name val="Tahoma"/>
      <family val="2"/>
    </font>
    <font>
      <b/>
      <u/>
      <sz val="11"/>
      <name val="Calibri"/>
      <family val="2"/>
      <scheme val="minor"/>
    </font>
    <font>
      <b/>
      <i/>
      <u/>
      <sz val="11"/>
      <name val="Calibri"/>
      <family val="2"/>
      <scheme val="minor"/>
    </font>
    <font>
      <sz val="10"/>
      <color rgb="FF000000"/>
      <name val="Arial"/>
      <family val="2"/>
    </font>
    <font>
      <b/>
      <sz val="11"/>
      <color theme="1"/>
      <name val="Calibri"/>
      <family val="2"/>
      <scheme val="minor"/>
    </font>
    <font>
      <b/>
      <sz val="10"/>
      <name val="Arial"/>
      <family val="2"/>
    </font>
    <font>
      <sz val="11"/>
      <color rgb="FF000000"/>
      <name val="Calibri"/>
      <family val="2"/>
    </font>
    <font>
      <b/>
      <sz val="11"/>
      <color rgb="FFFF0000"/>
      <name val="Calibri"/>
      <family val="2"/>
      <scheme val="minor"/>
    </font>
    <font>
      <sz val="11"/>
      <color rgb="FF000000"/>
      <name val="Calibri"/>
      <family val="2"/>
      <scheme val="minor"/>
    </font>
    <font>
      <sz val="11"/>
      <name val="Calibri"/>
      <family val="2"/>
    </font>
    <font>
      <sz val="11"/>
      <color rgb="FF444444"/>
      <name val="Calibri"/>
      <family val="2"/>
      <charset val="1"/>
    </font>
    <font>
      <b/>
      <sz val="11"/>
      <color rgb="FF000000"/>
      <name val="Calibri"/>
      <family val="2"/>
      <scheme val="minor"/>
    </font>
  </fonts>
  <fills count="15">
    <fill>
      <patternFill patternType="none"/>
    </fill>
    <fill>
      <patternFill patternType="gray125"/>
    </fill>
    <fill>
      <patternFill patternType="solid">
        <fgColor indexed="43"/>
        <bgColor indexed="64"/>
      </patternFill>
    </fill>
    <fill>
      <patternFill patternType="solid">
        <fgColor indexed="9"/>
        <bgColor indexed="64"/>
      </patternFill>
    </fill>
    <fill>
      <patternFill patternType="solid">
        <fgColor rgb="FF002060"/>
        <bgColor indexed="64"/>
      </patternFill>
    </fill>
    <fill>
      <patternFill patternType="solid">
        <fgColor theme="0"/>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D9E1F2"/>
        <bgColor indexed="64"/>
      </patternFill>
    </fill>
    <fill>
      <patternFill patternType="solid">
        <fgColor rgb="FFD6DCE4"/>
        <bgColor indexed="64"/>
      </patternFill>
    </fill>
    <fill>
      <patternFill patternType="solid">
        <fgColor rgb="FFF2F2F2"/>
        <bgColor indexed="64"/>
      </patternFill>
    </fill>
    <fill>
      <patternFill patternType="solid">
        <fgColor theme="4" tint="0.39997558519241921"/>
        <bgColor indexed="64"/>
      </patternFill>
    </fill>
    <fill>
      <patternFill patternType="solid">
        <fgColor theme="4" tint="0.59999389629810485"/>
        <bgColor indexed="64"/>
      </patternFill>
    </fill>
  </fills>
  <borders count="28">
    <border>
      <left/>
      <right/>
      <top/>
      <bottom/>
      <diagonal/>
    </border>
    <border>
      <left/>
      <right/>
      <top/>
      <bottom style="thin">
        <color indexed="64"/>
      </bottom>
      <diagonal/>
    </border>
    <border>
      <left/>
      <right/>
      <top/>
      <bottom style="medium">
        <color indexed="64"/>
      </bottom>
      <diagonal/>
    </border>
    <border>
      <left/>
      <right/>
      <top style="thin">
        <color indexed="64"/>
      </top>
      <bottom style="medium">
        <color indexed="64"/>
      </bottom>
      <diagonal/>
    </border>
    <border>
      <left/>
      <right/>
      <top style="medium">
        <color indexed="64"/>
      </top>
      <bottom/>
      <diagonal/>
    </border>
    <border>
      <left style="medium">
        <color indexed="64"/>
      </left>
      <right/>
      <top/>
      <bottom style="medium">
        <color indexed="64"/>
      </bottom>
      <diagonal/>
    </border>
    <border>
      <left style="medium">
        <color indexed="64"/>
      </left>
      <right/>
      <top style="medium">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thin">
        <color indexed="64"/>
      </left>
      <right/>
      <top style="thin">
        <color indexed="64"/>
      </top>
      <bottom/>
      <diagonal/>
    </border>
    <border>
      <left style="thin">
        <color indexed="64"/>
      </left>
      <right/>
      <top/>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right style="medium">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style="thin">
        <color indexed="64"/>
      </top>
      <bottom style="thin">
        <color indexed="64"/>
      </bottom>
      <diagonal/>
    </border>
    <border>
      <left/>
      <right/>
      <top style="thin">
        <color rgb="FF000000"/>
      </top>
      <bottom/>
      <diagonal/>
    </border>
    <border>
      <left style="medium">
        <color rgb="FF000000"/>
      </left>
      <right style="medium">
        <color rgb="FF000000"/>
      </right>
      <top style="medium">
        <color rgb="FF000000"/>
      </top>
      <bottom style="medium">
        <color rgb="FF000000"/>
      </bottom>
      <diagonal/>
    </border>
    <border>
      <left/>
      <right/>
      <top/>
      <bottom style="thin">
        <color rgb="FF000000"/>
      </bottom>
      <diagonal/>
    </border>
  </borders>
  <cellStyleXfs count="5">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5" fillId="0" borderId="0"/>
  </cellStyleXfs>
  <cellXfs count="372">
    <xf numFmtId="0" fontId="0" fillId="0" borderId="0" xfId="0"/>
    <xf numFmtId="0" fontId="5" fillId="0" borderId="0" xfId="0" applyFont="1"/>
    <xf numFmtId="0" fontId="6" fillId="0" borderId="0" xfId="0" applyFont="1"/>
    <xf numFmtId="0" fontId="7" fillId="0" borderId="0" xfId="0" applyFont="1"/>
    <xf numFmtId="0" fontId="5" fillId="0" borderId="0" xfId="0" applyFont="1" applyAlignment="1">
      <alignment horizontal="left"/>
    </xf>
    <xf numFmtId="0" fontId="7" fillId="0" borderId="0" xfId="0" applyFont="1" applyAlignment="1">
      <alignment horizontal="left"/>
    </xf>
    <xf numFmtId="0" fontId="6" fillId="0" borderId="0" xfId="0" applyFont="1" applyAlignment="1">
      <alignment horizontal="left"/>
    </xf>
    <xf numFmtId="0" fontId="8" fillId="0" borderId="0" xfId="0" applyFont="1"/>
    <xf numFmtId="0" fontId="6" fillId="0" borderId="0" xfId="0" applyFont="1" applyAlignment="1">
      <alignment horizontal="left" wrapText="1"/>
    </xf>
    <xf numFmtId="0" fontId="6" fillId="0" borderId="0" xfId="0" applyFont="1" applyAlignment="1">
      <alignment horizontal="right" wrapText="1"/>
    </xf>
    <xf numFmtId="1" fontId="6" fillId="0" borderId="0" xfId="0" applyNumberFormat="1" applyFont="1" applyAlignment="1">
      <alignment horizontal="right" wrapText="1"/>
    </xf>
    <xf numFmtId="1" fontId="6" fillId="0" borderId="0" xfId="0" applyNumberFormat="1" applyFont="1"/>
    <xf numFmtId="1" fontId="5" fillId="0" borderId="0" xfId="0" applyNumberFormat="1" applyFont="1"/>
    <xf numFmtId="44" fontId="5" fillId="0" borderId="0" xfId="2" applyFont="1" applyFill="1" applyBorder="1"/>
    <xf numFmtId="44" fontId="6" fillId="0" borderId="0" xfId="2" applyFont="1" applyFill="1" applyBorder="1"/>
    <xf numFmtId="0" fontId="5" fillId="0" borderId="0" xfId="0" applyFont="1" applyAlignment="1">
      <alignment horizontal="left" wrapText="1"/>
    </xf>
    <xf numFmtId="7" fontId="6" fillId="0" borderId="0" xfId="0" applyNumberFormat="1" applyFont="1"/>
    <xf numFmtId="0" fontId="9" fillId="0" borderId="0" xfId="0" applyFont="1"/>
    <xf numFmtId="0" fontId="9" fillId="0" borderId="0" xfId="0" applyFont="1" applyAlignment="1">
      <alignment horizontal="right"/>
    </xf>
    <xf numFmtId="0" fontId="9" fillId="0" borderId="0" xfId="0" applyFont="1" applyAlignment="1">
      <alignment horizontal="right" wrapText="1"/>
    </xf>
    <xf numFmtId="0" fontId="10" fillId="0" borderId="0" xfId="0" applyFont="1"/>
    <xf numFmtId="7" fontId="9" fillId="0" borderId="0" xfId="0" applyNumberFormat="1" applyFont="1"/>
    <xf numFmtId="7" fontId="9" fillId="0" borderId="0" xfId="0" applyNumberFormat="1" applyFont="1" applyAlignment="1">
      <alignment horizontal="right"/>
    </xf>
    <xf numFmtId="14" fontId="6" fillId="0" borderId="0" xfId="0" applyNumberFormat="1" applyFont="1"/>
    <xf numFmtId="167" fontId="6" fillId="0" borderId="0" xfId="1" applyNumberFormat="1" applyFont="1" applyFill="1"/>
    <xf numFmtId="164" fontId="6" fillId="0" borderId="0" xfId="0" applyNumberFormat="1" applyFont="1"/>
    <xf numFmtId="168" fontId="6" fillId="0" borderId="0" xfId="2" applyNumberFormat="1" applyFont="1"/>
    <xf numFmtId="9" fontId="6" fillId="0" borderId="0" xfId="3" applyFont="1" applyAlignment="1">
      <alignment horizontal="right"/>
    </xf>
    <xf numFmtId="0" fontId="6" fillId="0" borderId="2" xfId="0" applyFont="1" applyBorder="1"/>
    <xf numFmtId="168" fontId="6" fillId="0" borderId="2" xfId="2" applyNumberFormat="1" applyFont="1" applyBorder="1"/>
    <xf numFmtId="0" fontId="6" fillId="0" borderId="0" xfId="0" applyFont="1" applyAlignment="1">
      <alignment horizontal="right"/>
    </xf>
    <xf numFmtId="44" fontId="6" fillId="0" borderId="0" xfId="2" applyFont="1"/>
    <xf numFmtId="0" fontId="11" fillId="0" borderId="0" xfId="0" applyFont="1"/>
    <xf numFmtId="44" fontId="6" fillId="0" borderId="2" xfId="2" applyFont="1" applyBorder="1"/>
    <xf numFmtId="3" fontId="6" fillId="0" borderId="0" xfId="0" applyNumberFormat="1" applyFont="1"/>
    <xf numFmtId="2" fontId="6" fillId="0" borderId="0" xfId="0" applyNumberFormat="1" applyFont="1"/>
    <xf numFmtId="0" fontId="11" fillId="0" borderId="0" xfId="0" applyFont="1" applyAlignment="1">
      <alignment horizontal="left"/>
    </xf>
    <xf numFmtId="0" fontId="11" fillId="0" borderId="0" xfId="0" applyFont="1" applyAlignment="1">
      <alignment horizontal="right"/>
    </xf>
    <xf numFmtId="165" fontId="6" fillId="0" borderId="0" xfId="0" applyNumberFormat="1" applyFont="1"/>
    <xf numFmtId="0" fontId="6" fillId="0" borderId="1" xfId="0" applyFont="1" applyBorder="1" applyAlignment="1">
      <alignment horizontal="left"/>
    </xf>
    <xf numFmtId="0" fontId="6" fillId="0" borderId="1" xfId="0" applyFont="1" applyBorder="1"/>
    <xf numFmtId="0" fontId="11" fillId="0" borderId="1" xfId="0" applyFont="1" applyBorder="1" applyAlignment="1">
      <alignment horizontal="right"/>
    </xf>
    <xf numFmtId="1" fontId="6" fillId="0" borderId="1" xfId="0" applyNumberFormat="1" applyFont="1" applyBorder="1" applyAlignment="1">
      <alignment horizontal="right"/>
    </xf>
    <xf numFmtId="10" fontId="6" fillId="0" borderId="0" xfId="0" applyNumberFormat="1" applyFont="1" applyAlignment="1">
      <alignment horizontal="right"/>
    </xf>
    <xf numFmtId="0" fontId="6" fillId="0" borderId="1" xfId="0" applyFont="1" applyBorder="1" applyAlignment="1">
      <alignment horizontal="right"/>
    </xf>
    <xf numFmtId="165" fontId="6" fillId="0" borderId="1" xfId="0" applyNumberFormat="1" applyFont="1" applyBorder="1"/>
    <xf numFmtId="165" fontId="6" fillId="0" borderId="0" xfId="0" applyNumberFormat="1" applyFont="1" applyAlignment="1">
      <alignment horizontal="right"/>
    </xf>
    <xf numFmtId="44" fontId="6" fillId="0" borderId="0" xfId="0" applyNumberFormat="1" applyFont="1"/>
    <xf numFmtId="0" fontId="12" fillId="0" borderId="0" xfId="0" applyFont="1"/>
    <xf numFmtId="10" fontId="6" fillId="0" borderId="0" xfId="0" applyNumberFormat="1" applyFont="1"/>
    <xf numFmtId="44" fontId="6" fillId="0" borderId="0" xfId="2" applyFont="1" applyFill="1"/>
    <xf numFmtId="2" fontId="5" fillId="0" borderId="0" xfId="0" applyNumberFormat="1" applyFont="1"/>
    <xf numFmtId="0" fontId="6" fillId="3" borderId="0" xfId="0" applyFont="1" applyFill="1" applyAlignment="1">
      <alignment wrapText="1"/>
    </xf>
    <xf numFmtId="166" fontId="6" fillId="0" borderId="0" xfId="1" applyNumberFormat="1" applyFont="1"/>
    <xf numFmtId="44" fontId="6" fillId="0" borderId="1" xfId="2" applyFont="1" applyBorder="1"/>
    <xf numFmtId="166" fontId="6" fillId="0" borderId="0" xfId="0" applyNumberFormat="1" applyFont="1"/>
    <xf numFmtId="0" fontId="6" fillId="3" borderId="0" xfId="0" applyFont="1" applyFill="1" applyAlignment="1">
      <alignment horizontal="left" wrapText="1"/>
    </xf>
    <xf numFmtId="8" fontId="6" fillId="3" borderId="0" xfId="0" applyNumberFormat="1" applyFont="1" applyFill="1" applyAlignment="1">
      <alignment horizontal="left" wrapText="1"/>
    </xf>
    <xf numFmtId="166" fontId="6" fillId="0" borderId="0" xfId="1" applyNumberFormat="1" applyFont="1" applyAlignment="1">
      <alignment horizontal="left"/>
    </xf>
    <xf numFmtId="44" fontId="5" fillId="3" borderId="0" xfId="2" applyFont="1" applyFill="1" applyAlignment="1">
      <alignment horizontal="left" wrapText="1"/>
    </xf>
    <xf numFmtId="44" fontId="5" fillId="0" borderId="0" xfId="2" applyFont="1" applyAlignment="1">
      <alignment horizontal="left"/>
    </xf>
    <xf numFmtId="2" fontId="6" fillId="0" borderId="1" xfId="0" applyNumberFormat="1" applyFont="1" applyBorder="1"/>
    <xf numFmtId="44" fontId="6" fillId="0" borderId="1" xfId="0" applyNumberFormat="1" applyFont="1" applyBorder="1"/>
    <xf numFmtId="167" fontId="5" fillId="0" borderId="0" xfId="1" applyNumberFormat="1" applyFont="1"/>
    <xf numFmtId="167" fontId="6" fillId="0" borderId="1" xfId="0" applyNumberFormat="1" applyFont="1" applyBorder="1"/>
    <xf numFmtId="3" fontId="5" fillId="0" borderId="0" xfId="0" applyNumberFormat="1" applyFont="1"/>
    <xf numFmtId="166" fontId="6" fillId="3" borderId="0" xfId="1" applyNumberFormat="1" applyFont="1" applyFill="1" applyAlignment="1">
      <alignment horizontal="right" wrapText="1"/>
    </xf>
    <xf numFmtId="168" fontId="5" fillId="2" borderId="8" xfId="2" applyNumberFormat="1" applyFont="1" applyFill="1" applyBorder="1"/>
    <xf numFmtId="8" fontId="6" fillId="3" borderId="2" xfId="2" applyNumberFormat="1" applyFont="1" applyFill="1" applyBorder="1" applyAlignment="1">
      <alignment horizontal="right" wrapText="1"/>
    </xf>
    <xf numFmtId="0" fontId="16" fillId="0" borderId="0" xfId="0" applyFont="1"/>
    <xf numFmtId="8" fontId="6" fillId="0" borderId="0" xfId="2" applyNumberFormat="1" applyFont="1"/>
    <xf numFmtId="8" fontId="6" fillId="0" borderId="2" xfId="2" applyNumberFormat="1" applyFont="1" applyBorder="1"/>
    <xf numFmtId="43" fontId="6" fillId="0" borderId="2" xfId="0" applyNumberFormat="1" applyFont="1" applyBorder="1"/>
    <xf numFmtId="8" fontId="6" fillId="0" borderId="0" xfId="2" applyNumberFormat="1" applyFont="1" applyFill="1"/>
    <xf numFmtId="8" fontId="6" fillId="0" borderId="0" xfId="1" applyNumberFormat="1" applyFont="1" applyBorder="1" applyAlignment="1">
      <alignment horizontal="right"/>
    </xf>
    <xf numFmtId="43" fontId="6" fillId="0" borderId="0" xfId="0" applyNumberFormat="1" applyFont="1"/>
    <xf numFmtId="43" fontId="6" fillId="0" borderId="12" xfId="0" applyNumberFormat="1" applyFont="1" applyBorder="1"/>
    <xf numFmtId="43" fontId="6" fillId="0" borderId="10" xfId="0" applyNumberFormat="1" applyFont="1" applyBorder="1"/>
    <xf numFmtId="43" fontId="6" fillId="0" borderId="9" xfId="1" applyFont="1" applyBorder="1" applyAlignment="1">
      <alignment horizontal="right"/>
    </xf>
    <xf numFmtId="43" fontId="6" fillId="0" borderId="12" xfId="1" applyFont="1" applyBorder="1" applyAlignment="1">
      <alignment horizontal="right"/>
    </xf>
    <xf numFmtId="43" fontId="6" fillId="0" borderId="10" xfId="1" applyFont="1" applyBorder="1" applyAlignment="1">
      <alignment horizontal="right"/>
    </xf>
    <xf numFmtId="43" fontId="6" fillId="0" borderId="0" xfId="1" applyFont="1" applyBorder="1" applyAlignment="1">
      <alignment horizontal="right"/>
    </xf>
    <xf numFmtId="43" fontId="6" fillId="0" borderId="0" xfId="1" applyFont="1"/>
    <xf numFmtId="43" fontId="6" fillId="0" borderId="2" xfId="1" applyFont="1" applyBorder="1"/>
    <xf numFmtId="43" fontId="13" fillId="0" borderId="5" xfId="1" applyFont="1" applyFill="1" applyBorder="1"/>
    <xf numFmtId="43" fontId="13" fillId="0" borderId="10" xfId="1" applyFont="1" applyFill="1" applyBorder="1"/>
    <xf numFmtId="43" fontId="6" fillId="0" borderId="4" xfId="1" applyFont="1" applyBorder="1" applyAlignment="1">
      <alignment horizontal="right"/>
    </xf>
    <xf numFmtId="43" fontId="6" fillId="0" borderId="2" xfId="1" applyFont="1" applyBorder="1" applyAlignment="1">
      <alignment horizontal="right"/>
    </xf>
    <xf numFmtId="44" fontId="5" fillId="0" borderId="0" xfId="2" applyFont="1"/>
    <xf numFmtId="0" fontId="5" fillId="0" borderId="3" xfId="0" applyFont="1" applyBorder="1" applyAlignment="1">
      <alignment horizontal="left"/>
    </xf>
    <xf numFmtId="0" fontId="5" fillId="0" borderId="3" xfId="0" applyFont="1" applyBorder="1"/>
    <xf numFmtId="0" fontId="5" fillId="0" borderId="3" xfId="0" applyFont="1" applyBorder="1" applyAlignment="1">
      <alignment horizontal="right"/>
    </xf>
    <xf numFmtId="165" fontId="11" fillId="0" borderId="0" xfId="0" applyNumberFormat="1" applyFont="1" applyAlignment="1">
      <alignment horizontal="right"/>
    </xf>
    <xf numFmtId="165" fontId="11" fillId="0" borderId="1" xfId="0" applyNumberFormat="1" applyFont="1" applyBorder="1" applyAlignment="1">
      <alignment horizontal="right"/>
    </xf>
    <xf numFmtId="165" fontId="6" fillId="0" borderId="1" xfId="0" applyNumberFormat="1" applyFont="1" applyBorder="1" applyAlignment="1">
      <alignment horizontal="right"/>
    </xf>
    <xf numFmtId="165" fontId="5" fillId="0" borderId="0" xfId="0" applyNumberFormat="1" applyFont="1" applyAlignment="1">
      <alignment horizontal="right"/>
    </xf>
    <xf numFmtId="0" fontId="5" fillId="0" borderId="0" xfId="0" applyFont="1" applyAlignment="1">
      <alignment horizontal="right"/>
    </xf>
    <xf numFmtId="1" fontId="5" fillId="0" borderId="0" xfId="0" applyNumberFormat="1" applyFont="1" applyAlignment="1">
      <alignment horizontal="right"/>
    </xf>
    <xf numFmtId="0" fontId="17" fillId="4" borderId="3" xfId="0" applyFont="1" applyFill="1" applyBorder="1" applyAlignment="1">
      <alignment horizontal="left"/>
    </xf>
    <xf numFmtId="0" fontId="17" fillId="4" borderId="3" xfId="0" applyFont="1" applyFill="1" applyBorder="1"/>
    <xf numFmtId="0" fontId="17" fillId="4" borderId="3" xfId="0" applyFont="1" applyFill="1" applyBorder="1" applyAlignment="1">
      <alignment horizontal="right"/>
    </xf>
    <xf numFmtId="8" fontId="9" fillId="0" borderId="0" xfId="0" applyNumberFormat="1" applyFont="1" applyAlignment="1">
      <alignment horizontal="right"/>
    </xf>
    <xf numFmtId="14" fontId="9" fillId="0" borderId="0" xfId="0" applyNumberFormat="1" applyFont="1" applyAlignment="1">
      <alignment horizontal="right"/>
    </xf>
    <xf numFmtId="10" fontId="9" fillId="0" borderId="0" xfId="0" applyNumberFormat="1" applyFont="1" applyAlignment="1">
      <alignment horizontal="right"/>
    </xf>
    <xf numFmtId="43" fontId="9" fillId="0" borderId="0" xfId="1" applyFont="1" applyFill="1" applyAlignment="1">
      <alignment horizontal="right"/>
    </xf>
    <xf numFmtId="0" fontId="19" fillId="4" borderId="3" xfId="0" applyFont="1" applyFill="1" applyBorder="1" applyAlignment="1">
      <alignment horizontal="left" wrapText="1"/>
    </xf>
    <xf numFmtId="0" fontId="17" fillId="4" borderId="3" xfId="0" applyFont="1" applyFill="1" applyBorder="1" applyAlignment="1">
      <alignment horizontal="right" wrapText="1"/>
    </xf>
    <xf numFmtId="44" fontId="6" fillId="6" borderId="0" xfId="0" applyNumberFormat="1" applyFont="1" applyFill="1"/>
    <xf numFmtId="44" fontId="6" fillId="6" borderId="0" xfId="2" applyFont="1" applyFill="1" applyBorder="1"/>
    <xf numFmtId="44" fontId="6" fillId="6" borderId="1" xfId="2" applyFont="1" applyFill="1" applyBorder="1"/>
    <xf numFmtId="0" fontId="20" fillId="0" borderId="0" xfId="0" applyFont="1"/>
    <xf numFmtId="0" fontId="5" fillId="5" borderId="0" xfId="0" applyFont="1" applyFill="1" applyAlignment="1">
      <alignment horizontal="left" wrapText="1"/>
    </xf>
    <xf numFmtId="44" fontId="6" fillId="6" borderId="8" xfId="0" applyNumberFormat="1" applyFont="1" applyFill="1" applyBorder="1"/>
    <xf numFmtId="0" fontId="10" fillId="0" borderId="3" xfId="0" applyFont="1" applyBorder="1" applyAlignment="1">
      <alignment horizontal="right" wrapText="1"/>
    </xf>
    <xf numFmtId="0" fontId="5" fillId="0" borderId="3" xfId="0" applyFont="1" applyBorder="1" applyAlignment="1">
      <alignment horizontal="right" wrapText="1"/>
    </xf>
    <xf numFmtId="0" fontId="6" fillId="0" borderId="0" xfId="0" applyFont="1" applyAlignment="1">
      <alignment horizontal="left" indent="1"/>
    </xf>
    <xf numFmtId="0" fontId="5" fillId="0" borderId="0" xfId="0" applyFont="1" applyAlignment="1">
      <alignment horizontal="left" indent="1"/>
    </xf>
    <xf numFmtId="165" fontId="6" fillId="0" borderId="0" xfId="0" applyNumberFormat="1" applyFont="1" applyAlignment="1">
      <alignment horizontal="right" wrapText="1"/>
    </xf>
    <xf numFmtId="165" fontId="6" fillId="6" borderId="0" xfId="0" applyNumberFormat="1" applyFont="1" applyFill="1"/>
    <xf numFmtId="165" fontId="5" fillId="0" borderId="0" xfId="0" applyNumberFormat="1" applyFont="1"/>
    <xf numFmtId="165" fontId="5" fillId="6" borderId="1" xfId="0" applyNumberFormat="1" applyFont="1" applyFill="1" applyBorder="1"/>
    <xf numFmtId="165" fontId="6" fillId="6" borderId="0" xfId="1" applyNumberFormat="1" applyFont="1" applyFill="1" applyBorder="1"/>
    <xf numFmtId="165" fontId="6" fillId="6" borderId="1" xfId="0" applyNumberFormat="1" applyFont="1" applyFill="1" applyBorder="1"/>
    <xf numFmtId="44" fontId="6" fillId="6" borderId="8" xfId="2" applyFont="1" applyFill="1" applyBorder="1"/>
    <xf numFmtId="0" fontId="17" fillId="4" borderId="6" xfId="0" applyFont="1" applyFill="1" applyBorder="1" applyAlignment="1">
      <alignment horizontal="right"/>
    </xf>
    <xf numFmtId="0" fontId="17" fillId="4" borderId="4" xfId="0" applyFont="1" applyFill="1" applyBorder="1" applyAlignment="1">
      <alignment horizontal="right"/>
    </xf>
    <xf numFmtId="0" fontId="17" fillId="4" borderId="9" xfId="0" applyFont="1" applyFill="1" applyBorder="1" applyAlignment="1">
      <alignment horizontal="right"/>
    </xf>
    <xf numFmtId="0" fontId="17" fillId="4" borderId="5" xfId="0" applyFont="1" applyFill="1" applyBorder="1"/>
    <xf numFmtId="0" fontId="17" fillId="4" borderId="2" xfId="0" applyFont="1" applyFill="1" applyBorder="1"/>
    <xf numFmtId="0" fontId="17" fillId="4" borderId="2" xfId="0" applyFont="1" applyFill="1" applyBorder="1" applyAlignment="1">
      <alignment horizontal="right"/>
    </xf>
    <xf numFmtId="0" fontId="17" fillId="4" borderId="5" xfId="0" applyFont="1" applyFill="1" applyBorder="1" applyAlignment="1">
      <alignment horizontal="right"/>
    </xf>
    <xf numFmtId="0" fontId="17" fillId="4" borderId="10" xfId="0" applyFont="1" applyFill="1" applyBorder="1" applyAlignment="1">
      <alignment horizontal="right"/>
    </xf>
    <xf numFmtId="0" fontId="6" fillId="4" borderId="0" xfId="0" applyFont="1" applyFill="1"/>
    <xf numFmtId="0" fontId="17" fillId="4" borderId="0" xfId="0" applyFont="1" applyFill="1"/>
    <xf numFmtId="0" fontId="17" fillId="4" borderId="0" xfId="0" applyFont="1" applyFill="1" applyAlignment="1">
      <alignment horizontal="right"/>
    </xf>
    <xf numFmtId="168" fontId="17" fillId="4" borderId="0" xfId="2" applyNumberFormat="1" applyFont="1" applyFill="1" applyAlignment="1">
      <alignment horizontal="right"/>
    </xf>
    <xf numFmtId="10" fontId="18" fillId="0" borderId="0" xfId="0" applyNumberFormat="1" applyFont="1"/>
    <xf numFmtId="10" fontId="18" fillId="0" borderId="0" xfId="3" applyNumberFormat="1" applyFont="1" applyBorder="1" applyAlignment="1">
      <alignment horizontal="right"/>
    </xf>
    <xf numFmtId="0" fontId="17" fillId="0" borderId="3" xfId="0" applyFont="1" applyBorder="1"/>
    <xf numFmtId="0" fontId="19" fillId="4" borderId="3" xfId="0" applyFont="1" applyFill="1" applyBorder="1" applyAlignment="1">
      <alignment horizontal="left"/>
    </xf>
    <xf numFmtId="167" fontId="5" fillId="6" borderId="0" xfId="1" applyNumberFormat="1" applyFont="1" applyFill="1"/>
    <xf numFmtId="3" fontId="6" fillId="6" borderId="0" xfId="0" applyNumberFormat="1" applyFont="1" applyFill="1"/>
    <xf numFmtId="0" fontId="21" fillId="0" borderId="0" xfId="0" applyFont="1"/>
    <xf numFmtId="0" fontId="6" fillId="0" borderId="0" xfId="0" applyFont="1" applyAlignment="1">
      <alignment horizontal="left" wrapText="1" indent="1"/>
    </xf>
    <xf numFmtId="0" fontId="5" fillId="0" borderId="0" xfId="0" applyFont="1" applyAlignment="1">
      <alignment horizontal="left" wrapText="1" indent="1"/>
    </xf>
    <xf numFmtId="0" fontId="5" fillId="0" borderId="0" xfId="0" applyFont="1" applyAlignment="1">
      <alignment horizontal="right" wrapText="1"/>
    </xf>
    <xf numFmtId="1" fontId="6" fillId="6" borderId="0" xfId="0" applyNumberFormat="1" applyFont="1" applyFill="1"/>
    <xf numFmtId="7" fontId="6" fillId="0" borderId="0" xfId="0" applyNumberFormat="1" applyFont="1" applyAlignment="1">
      <alignment horizontal="right"/>
    </xf>
    <xf numFmtId="43" fontId="6" fillId="0" borderId="0" xfId="1" applyFont="1" applyBorder="1" applyAlignment="1">
      <alignment horizontal="center"/>
    </xf>
    <xf numFmtId="43" fontId="6" fillId="0" borderId="15" xfId="1" applyFont="1" applyBorder="1" applyAlignment="1">
      <alignment horizontal="center"/>
    </xf>
    <xf numFmtId="43" fontId="6" fillId="0" borderId="16" xfId="1" applyFont="1" applyBorder="1" applyAlignment="1">
      <alignment horizontal="center"/>
    </xf>
    <xf numFmtId="43" fontId="6" fillId="0" borderId="17" xfId="1" applyFont="1" applyBorder="1" applyAlignment="1">
      <alignment horizontal="center"/>
    </xf>
    <xf numFmtId="43" fontId="6" fillId="0" borderId="18" xfId="1" applyFont="1" applyBorder="1" applyAlignment="1">
      <alignment horizontal="center"/>
    </xf>
    <xf numFmtId="165" fontId="5" fillId="7" borderId="0" xfId="0" applyNumberFormat="1" applyFont="1" applyFill="1" applyAlignment="1">
      <alignment horizontal="right"/>
    </xf>
    <xf numFmtId="10" fontId="6" fillId="0" borderId="0" xfId="3" applyNumberFormat="1" applyFont="1"/>
    <xf numFmtId="10" fontId="6" fillId="0" borderId="1" xfId="0" applyNumberFormat="1" applyFont="1" applyBorder="1"/>
    <xf numFmtId="10" fontId="5" fillId="0" borderId="0" xfId="3" applyNumberFormat="1" applyFont="1"/>
    <xf numFmtId="10" fontId="6" fillId="0" borderId="1" xfId="3" applyNumberFormat="1" applyFont="1" applyBorder="1"/>
    <xf numFmtId="0" fontId="7" fillId="4" borderId="0" xfId="0" applyFont="1" applyFill="1"/>
    <xf numFmtId="0" fontId="7" fillId="0" borderId="1" xfId="0" applyFont="1" applyBorder="1"/>
    <xf numFmtId="8" fontId="6" fillId="0" borderId="1" xfId="0" applyNumberFormat="1" applyFont="1" applyBorder="1"/>
    <xf numFmtId="43" fontId="5" fillId="0" borderId="0" xfId="1" applyFont="1"/>
    <xf numFmtId="43" fontId="5" fillId="0" borderId="0" xfId="0" applyNumberFormat="1" applyFont="1"/>
    <xf numFmtId="10" fontId="6" fillId="0" borderId="24" xfId="3" applyNumberFormat="1" applyFont="1" applyBorder="1"/>
    <xf numFmtId="10" fontId="5" fillId="6" borderId="8" xfId="3" applyNumberFormat="1" applyFont="1" applyFill="1" applyBorder="1"/>
    <xf numFmtId="2" fontId="9" fillId="0" borderId="0" xfId="0" applyNumberFormat="1" applyFont="1"/>
    <xf numFmtId="2" fontId="9" fillId="0" borderId="2" xfId="0" applyNumberFormat="1" applyFont="1" applyBorder="1"/>
    <xf numFmtId="0" fontId="6" fillId="0" borderId="0" xfId="0" applyFont="1" applyAlignment="1">
      <alignment horizontal="center" vertical="center" textRotation="90"/>
    </xf>
    <xf numFmtId="44" fontId="6" fillId="6" borderId="1" xfId="0" applyNumberFormat="1" applyFont="1" applyFill="1" applyBorder="1"/>
    <xf numFmtId="10" fontId="6" fillId="8" borderId="8" xfId="0" applyNumberFormat="1" applyFont="1" applyFill="1" applyBorder="1"/>
    <xf numFmtId="43" fontId="6" fillId="0" borderId="13" xfId="1" applyFont="1" applyBorder="1" applyAlignment="1">
      <alignment horizontal="center"/>
    </xf>
    <xf numFmtId="43" fontId="6" fillId="0" borderId="7" xfId="1" applyFont="1" applyBorder="1" applyAlignment="1">
      <alignment horizontal="center"/>
    </xf>
    <xf numFmtId="43" fontId="6" fillId="0" borderId="20" xfId="1" applyFont="1" applyBorder="1" applyAlignment="1">
      <alignment horizontal="center"/>
    </xf>
    <xf numFmtId="43" fontId="6" fillId="0" borderId="14" xfId="1" applyFont="1" applyBorder="1" applyAlignment="1">
      <alignment horizontal="center"/>
    </xf>
    <xf numFmtId="43" fontId="6" fillId="0" borderId="12" xfId="1" applyFont="1" applyBorder="1" applyAlignment="1">
      <alignment horizontal="center"/>
    </xf>
    <xf numFmtId="43" fontId="6" fillId="0" borderId="23" xfId="1" applyFont="1" applyBorder="1" applyAlignment="1">
      <alignment horizontal="center"/>
    </xf>
    <xf numFmtId="43" fontId="6" fillId="0" borderId="2" xfId="1" applyFont="1" applyBorder="1" applyAlignment="1">
      <alignment horizontal="center"/>
    </xf>
    <xf numFmtId="43" fontId="6" fillId="0" borderId="10" xfId="1" applyFont="1" applyBorder="1" applyAlignment="1">
      <alignment horizontal="center"/>
    </xf>
    <xf numFmtId="0" fontId="23" fillId="0" borderId="0" xfId="0" applyFont="1"/>
    <xf numFmtId="0" fontId="24" fillId="0" borderId="1" xfId="0" applyFont="1" applyBorder="1"/>
    <xf numFmtId="0" fontId="0" fillId="0" borderId="0" xfId="0" applyAlignment="1">
      <alignment horizontal="left"/>
    </xf>
    <xf numFmtId="10" fontId="6" fillId="0" borderId="0" xfId="3" applyNumberFormat="1" applyFont="1" applyAlignment="1">
      <alignment horizontal="right" wrapText="1"/>
    </xf>
    <xf numFmtId="10" fontId="9" fillId="0" borderId="0" xfId="3" applyNumberFormat="1" applyFont="1" applyAlignment="1">
      <alignment horizontal="right" wrapText="1"/>
    </xf>
    <xf numFmtId="0" fontId="2" fillId="0" borderId="0" xfId="0" applyFont="1" applyAlignment="1">
      <alignment horizontal="left"/>
    </xf>
    <xf numFmtId="1" fontId="8" fillId="0" borderId="0" xfId="0" applyNumberFormat="1" applyFont="1"/>
    <xf numFmtId="0" fontId="6" fillId="9" borderId="0" xfId="0" applyFont="1" applyFill="1"/>
    <xf numFmtId="0" fontId="27" fillId="0" borderId="0" xfId="0" applyFont="1" applyAlignment="1">
      <alignment horizontal="left"/>
    </xf>
    <xf numFmtId="0" fontId="6" fillId="0" borderId="0" xfId="0" quotePrefix="1" applyFont="1" applyAlignment="1">
      <alignment horizontal="left"/>
    </xf>
    <xf numFmtId="0" fontId="26" fillId="0" borderId="0" xfId="0" quotePrefix="1" applyFont="1" applyAlignment="1">
      <alignment horizontal="left"/>
    </xf>
    <xf numFmtId="0" fontId="5" fillId="0" borderId="0" xfId="0" quotePrefix="1" applyFont="1" applyAlignment="1">
      <alignment horizontal="left"/>
    </xf>
    <xf numFmtId="1" fontId="6" fillId="6" borderId="1" xfId="2" applyNumberFormat="1" applyFont="1" applyFill="1" applyBorder="1"/>
    <xf numFmtId="1" fontId="6" fillId="6" borderId="0" xfId="0" applyNumberFormat="1" applyFont="1" applyFill="1" applyAlignment="1">
      <alignment horizontal="right" wrapText="1"/>
    </xf>
    <xf numFmtId="10" fontId="5" fillId="0" borderId="0" xfId="3" applyNumberFormat="1" applyFont="1" applyFill="1"/>
    <xf numFmtId="169" fontId="6" fillId="6" borderId="1" xfId="3" applyNumberFormat="1" applyFont="1" applyFill="1" applyBorder="1" applyAlignment="1">
      <alignment horizontal="right" wrapText="1"/>
    </xf>
    <xf numFmtId="169" fontId="5" fillId="6" borderId="0" xfId="3" applyNumberFormat="1" applyFont="1" applyFill="1" applyBorder="1"/>
    <xf numFmtId="168" fontId="5" fillId="6" borderId="0" xfId="2" applyNumberFormat="1" applyFont="1" applyFill="1" applyAlignment="1">
      <alignment horizontal="right" wrapText="1"/>
    </xf>
    <xf numFmtId="10" fontId="9" fillId="0" borderId="0" xfId="3" applyNumberFormat="1" applyFont="1"/>
    <xf numFmtId="0" fontId="29" fillId="0" borderId="0" xfId="0" applyFont="1"/>
    <xf numFmtId="168" fontId="9" fillId="0" borderId="0" xfId="0" applyNumberFormat="1" applyFont="1" applyAlignment="1">
      <alignment horizontal="right" wrapText="1"/>
    </xf>
    <xf numFmtId="0" fontId="9" fillId="9" borderId="0" xfId="0" applyFont="1" applyFill="1"/>
    <xf numFmtId="168" fontId="9" fillId="9" borderId="0" xfId="0" applyNumberFormat="1" applyFont="1" applyFill="1" applyAlignment="1">
      <alignment horizontal="right" wrapText="1"/>
    </xf>
    <xf numFmtId="168" fontId="9" fillId="9" borderId="25" xfId="0" applyNumberFormat="1" applyFont="1" applyFill="1" applyBorder="1"/>
    <xf numFmtId="10" fontId="9" fillId="9" borderId="0" xfId="0" applyNumberFormat="1" applyFont="1" applyFill="1"/>
    <xf numFmtId="0" fontId="30" fillId="0" borderId="0" xfId="0" applyFont="1"/>
    <xf numFmtId="170" fontId="6" fillId="0" borderId="0" xfId="0" applyNumberFormat="1" applyFont="1"/>
    <xf numFmtId="10" fontId="9" fillId="0" borderId="0" xfId="0" applyNumberFormat="1" applyFont="1" applyAlignment="1">
      <alignment horizontal="right" wrapText="1"/>
    </xf>
    <xf numFmtId="1" fontId="6" fillId="0" borderId="1" xfId="0" applyNumberFormat="1" applyFont="1" applyBorder="1"/>
    <xf numFmtId="0" fontId="6" fillId="0" borderId="0" xfId="0" quotePrefix="1" applyFont="1" applyAlignment="1">
      <alignment horizontal="left" wrapText="1"/>
    </xf>
    <xf numFmtId="10" fontId="9" fillId="0" borderId="0" xfId="0" applyNumberFormat="1" applyFont="1"/>
    <xf numFmtId="44" fontId="9" fillId="0" borderId="0" xfId="0" applyNumberFormat="1" applyFont="1" applyAlignment="1">
      <alignment horizontal="right" wrapText="1"/>
    </xf>
    <xf numFmtId="44" fontId="10" fillId="0" borderId="0" xfId="0" applyNumberFormat="1" applyFont="1"/>
    <xf numFmtId="44" fontId="9" fillId="0" borderId="0" xfId="0" applyNumberFormat="1" applyFont="1"/>
    <xf numFmtId="1" fontId="9" fillId="0" borderId="0" xfId="0" applyNumberFormat="1" applyFont="1"/>
    <xf numFmtId="10" fontId="10" fillId="0" borderId="0" xfId="0" applyNumberFormat="1" applyFont="1"/>
    <xf numFmtId="0" fontId="31" fillId="0" borderId="0" xfId="0" applyFont="1" applyAlignment="1">
      <alignment wrapText="1"/>
    </xf>
    <xf numFmtId="0" fontId="31" fillId="0" borderId="0" xfId="0" applyFont="1"/>
    <xf numFmtId="0" fontId="28" fillId="0" borderId="0" xfId="0" applyFont="1" applyAlignment="1">
      <alignment wrapText="1"/>
    </xf>
    <xf numFmtId="6" fontId="28" fillId="0" borderId="0" xfId="0" applyNumberFormat="1" applyFont="1" applyAlignment="1">
      <alignment wrapText="1"/>
    </xf>
    <xf numFmtId="6" fontId="28" fillId="0" borderId="0" xfId="0" applyNumberFormat="1" applyFont="1"/>
    <xf numFmtId="0" fontId="28" fillId="0" borderId="0" xfId="0" applyFont="1"/>
    <xf numFmtId="44" fontId="5" fillId="0" borderId="0" xfId="0" applyNumberFormat="1" applyFont="1"/>
    <xf numFmtId="169" fontId="6" fillId="0" borderId="0" xfId="3" applyNumberFormat="1" applyFont="1"/>
    <xf numFmtId="44" fontId="9" fillId="0" borderId="0" xfId="2" applyFont="1"/>
    <xf numFmtId="44" fontId="9" fillId="0" borderId="1" xfId="2" applyFont="1" applyBorder="1"/>
    <xf numFmtId="44" fontId="0" fillId="0" borderId="0" xfId="0" applyNumberFormat="1"/>
    <xf numFmtId="170" fontId="9" fillId="0" borderId="0" xfId="0" applyNumberFormat="1" applyFont="1"/>
    <xf numFmtId="10" fontId="9" fillId="0" borderId="1" xfId="0" applyNumberFormat="1" applyFont="1" applyBorder="1"/>
    <xf numFmtId="10" fontId="6" fillId="0" borderId="1" xfId="3" applyNumberFormat="1" applyFont="1" applyBorder="1" applyAlignment="1">
      <alignment horizontal="right" wrapText="1"/>
    </xf>
    <xf numFmtId="44" fontId="9" fillId="0" borderId="0" xfId="2" applyFont="1" applyFill="1"/>
    <xf numFmtId="10" fontId="9" fillId="0" borderId="1" xfId="3" applyNumberFormat="1" applyFont="1" applyBorder="1"/>
    <xf numFmtId="10" fontId="5" fillId="0" borderId="0" xfId="3" applyNumberFormat="1" applyFont="1" applyAlignment="1">
      <alignment horizontal="right" wrapText="1"/>
    </xf>
    <xf numFmtId="10" fontId="10" fillId="0" borderId="0" xfId="0" applyNumberFormat="1" applyFont="1" applyAlignment="1">
      <alignment horizontal="right" wrapText="1"/>
    </xf>
    <xf numFmtId="44" fontId="9" fillId="0" borderId="0" xfId="0" applyNumberFormat="1" applyFont="1" applyAlignment="1">
      <alignment horizontal="right"/>
    </xf>
    <xf numFmtId="171" fontId="6" fillId="0" borderId="0" xfId="0" applyNumberFormat="1" applyFont="1"/>
    <xf numFmtId="2" fontId="9" fillId="0" borderId="0" xfId="0" applyNumberFormat="1" applyFont="1" applyAlignment="1">
      <alignment horizontal="right" wrapText="1"/>
    </xf>
    <xf numFmtId="10" fontId="30" fillId="0" borderId="0" xfId="3" applyNumberFormat="1" applyFont="1" applyAlignment="1">
      <alignment horizontal="right" wrapText="1"/>
    </xf>
    <xf numFmtId="44" fontId="10" fillId="0" borderId="0" xfId="2" applyFont="1" applyFill="1"/>
    <xf numFmtId="44" fontId="9" fillId="0" borderId="1" xfId="0" applyNumberFormat="1" applyFont="1" applyBorder="1"/>
    <xf numFmtId="44" fontId="6" fillId="0" borderId="0" xfId="0" applyNumberFormat="1" applyFont="1" applyAlignment="1">
      <alignment horizontal="right"/>
    </xf>
    <xf numFmtId="44" fontId="5" fillId="0" borderId="7" xfId="0" applyNumberFormat="1" applyFont="1" applyBorder="1"/>
    <xf numFmtId="44" fontId="30" fillId="0" borderId="0" xfId="0" applyNumberFormat="1" applyFont="1" applyAlignment="1">
      <alignment horizontal="right"/>
    </xf>
    <xf numFmtId="44" fontId="10" fillId="0" borderId="7" xfId="0" applyNumberFormat="1" applyFont="1" applyBorder="1"/>
    <xf numFmtId="44" fontId="5" fillId="0" borderId="0" xfId="0" applyNumberFormat="1" applyFont="1" applyAlignment="1">
      <alignment horizontal="right"/>
    </xf>
    <xf numFmtId="44" fontId="5" fillId="6" borderId="0" xfId="0" applyNumberFormat="1" applyFont="1" applyFill="1"/>
    <xf numFmtId="44" fontId="9" fillId="6" borderId="0" xfId="0" applyNumberFormat="1" applyFont="1" applyFill="1"/>
    <xf numFmtId="44" fontId="9" fillId="6" borderId="1" xfId="0" applyNumberFormat="1" applyFont="1" applyFill="1" applyBorder="1"/>
    <xf numFmtId="44" fontId="10" fillId="6" borderId="0" xfId="0" applyNumberFormat="1" applyFont="1" applyFill="1"/>
    <xf numFmtId="44" fontId="9" fillId="6" borderId="1" xfId="2" applyFont="1" applyFill="1" applyBorder="1"/>
    <xf numFmtId="169" fontId="10" fillId="6" borderId="0" xfId="3" applyNumberFormat="1" applyFont="1" applyFill="1"/>
    <xf numFmtId="169" fontId="9" fillId="6" borderId="1" xfId="3" applyNumberFormat="1" applyFont="1" applyFill="1" applyBorder="1" applyAlignment="1">
      <alignment horizontal="right" wrapText="1"/>
    </xf>
    <xf numFmtId="168" fontId="10" fillId="6" borderId="0" xfId="2" applyNumberFormat="1" applyFont="1" applyFill="1" applyAlignment="1">
      <alignment horizontal="right" wrapText="1"/>
    </xf>
    <xf numFmtId="0" fontId="17" fillId="4" borderId="2" xfId="0" applyFont="1" applyFill="1" applyBorder="1" applyAlignment="1">
      <alignment horizontal="right" vertical="top" wrapText="1"/>
    </xf>
    <xf numFmtId="168" fontId="17" fillId="4" borderId="2" xfId="2" applyNumberFormat="1" applyFont="1" applyFill="1" applyBorder="1" applyAlignment="1">
      <alignment horizontal="right" vertical="top" wrapText="1"/>
    </xf>
    <xf numFmtId="0" fontId="17" fillId="4" borderId="2" xfId="0" applyFont="1" applyFill="1" applyBorder="1" applyAlignment="1">
      <alignment vertical="top" wrapText="1"/>
    </xf>
    <xf numFmtId="10" fontId="9" fillId="0" borderId="0" xfId="3" applyNumberFormat="1" applyFont="1" applyAlignment="1">
      <alignment horizontal="right"/>
    </xf>
    <xf numFmtId="10" fontId="6" fillId="10" borderId="26" xfId="0" applyNumberFormat="1" applyFont="1" applyFill="1" applyBorder="1"/>
    <xf numFmtId="44" fontId="9" fillId="0" borderId="1" xfId="2" applyFont="1" applyFill="1" applyBorder="1"/>
    <xf numFmtId="0" fontId="32" fillId="0" borderId="0" xfId="0" applyFont="1"/>
    <xf numFmtId="10" fontId="6" fillId="0" borderId="25" xfId="3" applyNumberFormat="1" applyFont="1" applyBorder="1"/>
    <xf numFmtId="10" fontId="6" fillId="11" borderId="26" xfId="3" applyNumberFormat="1" applyFont="1" applyFill="1" applyBorder="1"/>
    <xf numFmtId="10" fontId="9" fillId="0" borderId="1" xfId="3" applyNumberFormat="1" applyFont="1" applyBorder="1" applyAlignment="1">
      <alignment horizontal="right" wrapText="1"/>
    </xf>
    <xf numFmtId="164" fontId="9" fillId="0" borderId="0" xfId="0" applyNumberFormat="1" applyFont="1"/>
    <xf numFmtId="168" fontId="17" fillId="0" borderId="0" xfId="2" applyNumberFormat="1" applyFont="1" applyFill="1" applyAlignment="1">
      <alignment horizontal="right"/>
    </xf>
    <xf numFmtId="168" fontId="17" fillId="0" borderId="2" xfId="2" applyNumberFormat="1" applyFont="1" applyFill="1" applyBorder="1" applyAlignment="1">
      <alignment horizontal="right" vertical="top" wrapText="1"/>
    </xf>
    <xf numFmtId="44" fontId="6" fillId="6" borderId="0" xfId="2" applyFont="1" applyFill="1" applyAlignment="1">
      <alignment horizontal="right" wrapText="1"/>
    </xf>
    <xf numFmtId="44" fontId="6" fillId="6" borderId="1" xfId="2" applyFont="1" applyFill="1" applyBorder="1" applyAlignment="1">
      <alignment horizontal="right" wrapText="1"/>
    </xf>
    <xf numFmtId="44" fontId="6" fillId="6" borderId="0" xfId="2" applyFont="1" applyFill="1"/>
    <xf numFmtId="0" fontId="6" fillId="0" borderId="0" xfId="0" quotePrefix="1" applyFont="1" applyAlignment="1">
      <alignment horizontal="left" indent="1"/>
    </xf>
    <xf numFmtId="4" fontId="9" fillId="0" borderId="0" xfId="0" applyNumberFormat="1" applyFont="1"/>
    <xf numFmtId="4" fontId="9" fillId="0" borderId="2" xfId="0" applyNumberFormat="1" applyFont="1" applyBorder="1"/>
    <xf numFmtId="4" fontId="6" fillId="0" borderId="0" xfId="0" applyNumberFormat="1" applyFont="1"/>
    <xf numFmtId="0" fontId="6" fillId="0" borderId="1" xfId="0" quotePrefix="1" applyFont="1" applyBorder="1" applyAlignment="1">
      <alignment horizontal="left" indent="1"/>
    </xf>
    <xf numFmtId="43" fontId="6" fillId="6" borderId="1" xfId="1" applyFont="1" applyFill="1" applyBorder="1"/>
    <xf numFmtId="44" fontId="6" fillId="6" borderId="27" xfId="2" applyFont="1" applyFill="1" applyBorder="1"/>
    <xf numFmtId="43" fontId="13" fillId="0" borderId="5" xfId="1" applyFont="1" applyFill="1" applyBorder="1" applyAlignment="1">
      <alignment horizontal="right"/>
    </xf>
    <xf numFmtId="43" fontId="13" fillId="0" borderId="10" xfId="1" applyFont="1" applyFill="1" applyBorder="1" applyAlignment="1">
      <alignment horizontal="right"/>
    </xf>
    <xf numFmtId="0" fontId="6" fillId="3" borderId="11" xfId="0" applyFont="1" applyFill="1" applyBorder="1" applyAlignment="1">
      <alignment wrapText="1"/>
    </xf>
    <xf numFmtId="8" fontId="6" fillId="0" borderId="0" xfId="2" applyNumberFormat="1" applyFont="1" applyBorder="1"/>
    <xf numFmtId="8" fontId="6" fillId="3" borderId="0" xfId="2" applyNumberFormat="1" applyFont="1" applyFill="1" applyBorder="1" applyAlignment="1">
      <alignment horizontal="right" wrapText="1"/>
    </xf>
    <xf numFmtId="43" fontId="6" fillId="0" borderId="0" xfId="1" applyFont="1" applyBorder="1"/>
    <xf numFmtId="0" fontId="6" fillId="3" borderId="5" xfId="0" applyFont="1" applyFill="1" applyBorder="1" applyAlignment="1">
      <alignment wrapText="1"/>
    </xf>
    <xf numFmtId="10" fontId="9" fillId="0" borderId="1" xfId="3" applyNumberFormat="1" applyFont="1" applyFill="1" applyBorder="1" applyAlignment="1">
      <alignment horizontal="right" wrapText="1"/>
    </xf>
    <xf numFmtId="2" fontId="6" fillId="9" borderId="6" xfId="0" applyNumberFormat="1" applyFont="1" applyFill="1" applyBorder="1" applyAlignment="1">
      <alignment horizontal="right"/>
    </xf>
    <xf numFmtId="2" fontId="6" fillId="9" borderId="4" xfId="0" applyNumberFormat="1" applyFont="1" applyFill="1" applyBorder="1" applyAlignment="1">
      <alignment horizontal="right"/>
    </xf>
    <xf numFmtId="2" fontId="6" fillId="9" borderId="11" xfId="0" applyNumberFormat="1" applyFont="1" applyFill="1" applyBorder="1" applyAlignment="1">
      <alignment horizontal="right"/>
    </xf>
    <xf numFmtId="2" fontId="6" fillId="9" borderId="0" xfId="0" applyNumberFormat="1" applyFont="1" applyFill="1" applyAlignment="1">
      <alignment horizontal="right"/>
    </xf>
    <xf numFmtId="2" fontId="6" fillId="9" borderId="5" xfId="0" applyNumberFormat="1" applyFont="1" applyFill="1" applyBorder="1" applyAlignment="1">
      <alignment horizontal="right"/>
    </xf>
    <xf numFmtId="2" fontId="6" fillId="9" borderId="2" xfId="0" applyNumberFormat="1" applyFont="1" applyFill="1" applyBorder="1" applyAlignment="1">
      <alignment horizontal="right"/>
    </xf>
    <xf numFmtId="44" fontId="6" fillId="3" borderId="0" xfId="0" applyNumberFormat="1" applyFont="1" applyFill="1" applyAlignment="1">
      <alignment horizontal="right" wrapText="1"/>
    </xf>
    <xf numFmtId="2" fontId="6" fillId="9" borderId="0" xfId="0" applyNumberFormat="1" applyFont="1" applyFill="1"/>
    <xf numFmtId="8" fontId="6" fillId="6" borderId="1" xfId="0" applyNumberFormat="1" applyFont="1" applyFill="1" applyBorder="1"/>
    <xf numFmtId="8" fontId="6" fillId="6" borderId="0" xfId="0" applyNumberFormat="1" applyFont="1" applyFill="1"/>
    <xf numFmtId="8" fontId="6" fillId="12" borderId="1" xfId="0" applyNumberFormat="1" applyFont="1" applyFill="1" applyBorder="1"/>
    <xf numFmtId="10" fontId="6" fillId="0" borderId="19" xfId="3" applyNumberFormat="1" applyFont="1" applyBorder="1" applyAlignment="1">
      <alignment horizontal="center"/>
    </xf>
    <xf numFmtId="10" fontId="6" fillId="0" borderId="21" xfId="3" applyNumberFormat="1" applyFont="1" applyBorder="1" applyAlignment="1">
      <alignment horizontal="center"/>
    </xf>
    <xf numFmtId="10" fontId="6" fillId="0" borderId="22" xfId="3" applyNumberFormat="1" applyFont="1" applyBorder="1" applyAlignment="1">
      <alignment horizontal="center"/>
    </xf>
    <xf numFmtId="10" fontId="6" fillId="0" borderId="16" xfId="3" applyNumberFormat="1" applyFont="1" applyBorder="1" applyAlignment="1">
      <alignment horizontal="center"/>
    </xf>
    <xf numFmtId="10" fontId="6" fillId="0" borderId="17" xfId="3" applyNumberFormat="1" applyFont="1" applyBorder="1" applyAlignment="1">
      <alignment horizontal="center"/>
    </xf>
    <xf numFmtId="10" fontId="6" fillId="0" borderId="18" xfId="3" applyNumberFormat="1" applyFont="1" applyBorder="1" applyAlignment="1">
      <alignment horizontal="center"/>
    </xf>
    <xf numFmtId="43" fontId="6" fillId="0" borderId="0" xfId="1" applyFont="1" applyFill="1"/>
    <xf numFmtId="10" fontId="6" fillId="0" borderId="17" xfId="3" applyNumberFormat="1" applyFont="1" applyFill="1" applyBorder="1" applyAlignment="1">
      <alignment horizontal="center"/>
    </xf>
    <xf numFmtId="10" fontId="6" fillId="0" borderId="18" xfId="3" applyNumberFormat="1" applyFont="1" applyFill="1" applyBorder="1" applyAlignment="1">
      <alignment horizontal="center"/>
    </xf>
    <xf numFmtId="10" fontId="6" fillId="0" borderId="0" xfId="3" applyNumberFormat="1" applyFont="1" applyFill="1"/>
    <xf numFmtId="43" fontId="6" fillId="13" borderId="0" xfId="1" applyFont="1" applyFill="1" applyBorder="1" applyAlignment="1">
      <alignment horizontal="center"/>
    </xf>
    <xf numFmtId="43" fontId="6" fillId="8" borderId="7" xfId="1" applyFont="1" applyFill="1" applyBorder="1" applyAlignment="1">
      <alignment horizontal="center"/>
    </xf>
    <xf numFmtId="43" fontId="6" fillId="8" borderId="0" xfId="1" applyFont="1" applyFill="1" applyBorder="1" applyAlignment="1">
      <alignment horizontal="center"/>
    </xf>
    <xf numFmtId="43" fontId="6" fillId="14" borderId="0" xfId="1" applyFont="1" applyFill="1" applyBorder="1" applyAlignment="1">
      <alignment horizontal="center"/>
    </xf>
    <xf numFmtId="43" fontId="6" fillId="8" borderId="12" xfId="1" applyFont="1" applyFill="1" applyBorder="1" applyAlignment="1">
      <alignment horizontal="center"/>
    </xf>
    <xf numFmtId="43" fontId="6" fillId="8" borderId="2" xfId="1" applyFont="1" applyFill="1" applyBorder="1" applyAlignment="1">
      <alignment horizontal="center"/>
    </xf>
    <xf numFmtId="43" fontId="6" fillId="8" borderId="14" xfId="1" applyFont="1" applyFill="1" applyBorder="1" applyAlignment="1">
      <alignment horizontal="center"/>
    </xf>
    <xf numFmtId="172" fontId="5" fillId="6" borderId="0" xfId="1" applyNumberFormat="1" applyFont="1" applyFill="1"/>
    <xf numFmtId="44" fontId="6" fillId="0" borderId="1" xfId="2" applyFont="1" applyBorder="1" applyAlignment="1">
      <alignment horizontal="right" wrapText="1"/>
    </xf>
    <xf numFmtId="44" fontId="6" fillId="0" borderId="0" xfId="2" applyFont="1" applyAlignment="1">
      <alignment horizontal="right" wrapText="1"/>
    </xf>
    <xf numFmtId="0" fontId="10" fillId="0" borderId="0" xfId="0" applyFont="1" applyAlignment="1">
      <alignment horizontal="right"/>
    </xf>
    <xf numFmtId="44" fontId="6" fillId="0" borderId="1" xfId="2" applyFont="1" applyFill="1" applyBorder="1"/>
    <xf numFmtId="44" fontId="5" fillId="0" borderId="0" xfId="0" applyNumberFormat="1" applyFont="1" applyAlignment="1">
      <alignment horizontal="right" wrapText="1"/>
    </xf>
    <xf numFmtId="165" fontId="6" fillId="0" borderId="11" xfId="0" applyNumberFormat="1" applyFont="1" applyBorder="1"/>
    <xf numFmtId="165" fontId="6" fillId="0" borderId="5" xfId="0" applyNumberFormat="1" applyFont="1" applyBorder="1"/>
    <xf numFmtId="10" fontId="6" fillId="0" borderId="0" xfId="1" applyNumberFormat="1" applyFont="1"/>
    <xf numFmtId="10" fontId="6" fillId="0" borderId="0" xfId="1" applyNumberFormat="1" applyFont="1" applyFill="1"/>
    <xf numFmtId="49" fontId="9" fillId="0" borderId="0" xfId="0" applyNumberFormat="1" applyFont="1" applyAlignment="1">
      <alignment horizontal="right"/>
    </xf>
    <xf numFmtId="14" fontId="6" fillId="0" borderId="0" xfId="0" applyNumberFormat="1" applyFont="1" applyAlignment="1">
      <alignment horizontal="right"/>
    </xf>
    <xf numFmtId="0" fontId="29" fillId="0" borderId="0" xfId="0" applyFont="1" applyAlignment="1">
      <alignment vertical="top" wrapText="1"/>
    </xf>
    <xf numFmtId="10" fontId="29" fillId="0" borderId="0" xfId="0" applyNumberFormat="1" applyFont="1" applyAlignment="1">
      <alignment vertical="top" wrapText="1"/>
    </xf>
    <xf numFmtId="10" fontId="6" fillId="0" borderId="0" xfId="0" applyNumberFormat="1" applyFont="1" applyAlignment="1">
      <alignment horizontal="right" wrapText="1"/>
    </xf>
    <xf numFmtId="44" fontId="9" fillId="0" borderId="0" xfId="0" applyNumberFormat="1" applyFont="1" applyAlignment="1">
      <alignment wrapText="1"/>
    </xf>
    <xf numFmtId="0" fontId="30" fillId="0" borderId="0" xfId="0" applyFont="1" applyAlignment="1">
      <alignment horizontal="left" vertical="center" indent="2" readingOrder="1"/>
    </xf>
    <xf numFmtId="0" fontId="33" fillId="0" borderId="0" xfId="0" applyFont="1" applyAlignment="1">
      <alignment horizontal="left" vertical="top"/>
    </xf>
    <xf numFmtId="0" fontId="33" fillId="0" borderId="0" xfId="0" applyFont="1" applyAlignment="1">
      <alignment horizontal="right" vertical="top" wrapText="1"/>
    </xf>
    <xf numFmtId="44" fontId="6" fillId="0" borderId="1" xfId="0" applyNumberFormat="1" applyFont="1" applyBorder="1" applyAlignment="1">
      <alignment horizontal="right"/>
    </xf>
    <xf numFmtId="44" fontId="9" fillId="0" borderId="1" xfId="0" applyNumberFormat="1" applyFont="1" applyBorder="1" applyAlignment="1">
      <alignment horizontal="right"/>
    </xf>
    <xf numFmtId="44" fontId="6" fillId="0" borderId="0" xfId="2" applyFont="1" applyAlignment="1">
      <alignment horizontal="right"/>
    </xf>
    <xf numFmtId="2" fontId="33" fillId="0" borderId="0" xfId="0" applyNumberFormat="1" applyFont="1" applyAlignment="1">
      <alignment horizontal="right" vertical="top" wrapText="1"/>
    </xf>
    <xf numFmtId="0" fontId="30" fillId="0" borderId="0" xfId="0" applyFont="1" applyAlignment="1">
      <alignment horizontal="left" vertical="top"/>
    </xf>
    <xf numFmtId="44" fontId="9" fillId="0" borderId="0" xfId="2" applyFont="1" applyFill="1" applyBorder="1"/>
    <xf numFmtId="44" fontId="10" fillId="0" borderId="0" xfId="2" applyFont="1"/>
    <xf numFmtId="44" fontId="5" fillId="0" borderId="25" xfId="0" applyNumberFormat="1" applyFont="1" applyBorder="1"/>
    <xf numFmtId="44" fontId="10" fillId="0" borderId="25" xfId="0" applyNumberFormat="1" applyFont="1" applyBorder="1"/>
    <xf numFmtId="44" fontId="1" fillId="0" borderId="0" xfId="2" applyFont="1" applyFill="1"/>
    <xf numFmtId="0" fontId="6" fillId="0" borderId="0" xfId="0" applyFont="1" applyAlignment="1">
      <alignment wrapText="1"/>
    </xf>
    <xf numFmtId="10" fontId="10" fillId="0" borderId="0" xfId="3" applyNumberFormat="1" applyFont="1" applyAlignment="1">
      <alignment horizontal="right" wrapText="1"/>
    </xf>
    <xf numFmtId="10" fontId="10" fillId="0" borderId="0" xfId="3" applyNumberFormat="1" applyFont="1" applyFill="1" applyAlignment="1">
      <alignment horizontal="right" wrapText="1"/>
    </xf>
    <xf numFmtId="0" fontId="30" fillId="0" borderId="0" xfId="0" quotePrefix="1" applyFont="1" applyAlignment="1">
      <alignment horizontal="left"/>
    </xf>
    <xf numFmtId="44" fontId="1" fillId="0" borderId="0" xfId="0" applyNumberFormat="1" applyFont="1"/>
    <xf numFmtId="44" fontId="30" fillId="0" borderId="0" xfId="0" applyNumberFormat="1" applyFont="1"/>
    <xf numFmtId="44" fontId="6" fillId="6" borderId="0" xfId="0" applyNumberFormat="1" applyFont="1" applyFill="1" applyAlignment="1">
      <alignment horizontal="right" wrapText="1"/>
    </xf>
    <xf numFmtId="44" fontId="9" fillId="6" borderId="0" xfId="0" applyNumberFormat="1" applyFont="1" applyFill="1" applyAlignment="1">
      <alignment horizontal="right" wrapText="1"/>
    </xf>
    <xf numFmtId="44" fontId="5" fillId="0" borderId="0" xfId="2" applyFont="1" applyFill="1"/>
    <xf numFmtId="0" fontId="5" fillId="0" borderId="1" xfId="0" applyFont="1" applyBorder="1" applyAlignment="1">
      <alignment horizontal="left"/>
    </xf>
    <xf numFmtId="44" fontId="5" fillId="0" borderId="1" xfId="0" applyNumberFormat="1" applyFont="1" applyBorder="1" applyAlignment="1">
      <alignment horizontal="right" wrapText="1"/>
    </xf>
    <xf numFmtId="44" fontId="5" fillId="0" borderId="1" xfId="2" applyFont="1" applyBorder="1" applyAlignment="1">
      <alignment horizontal="left"/>
    </xf>
    <xf numFmtId="44" fontId="1" fillId="0" borderId="0" xfId="2" applyFont="1" applyAlignment="1"/>
    <xf numFmtId="168" fontId="1" fillId="0" borderId="0" xfId="2" applyNumberFormat="1" applyFont="1" applyAlignment="1">
      <alignment horizontal="right" wrapText="1"/>
    </xf>
    <xf numFmtId="168" fontId="1" fillId="0" borderId="0" xfId="2" applyNumberFormat="1" applyFont="1" applyAlignment="1">
      <alignment wrapText="1"/>
    </xf>
    <xf numFmtId="0" fontId="1" fillId="0" borderId="0" xfId="0" applyFont="1" applyAlignment="1">
      <alignment horizontal="right" wrapText="1"/>
    </xf>
    <xf numFmtId="168" fontId="1" fillId="0" borderId="0" xfId="2" applyNumberFormat="1" applyFont="1" applyAlignment="1"/>
    <xf numFmtId="0" fontId="1" fillId="0" borderId="0" xfId="0" applyFont="1"/>
    <xf numFmtId="168" fontId="1" fillId="0" borderId="1" xfId="2" applyNumberFormat="1" applyFont="1" applyBorder="1" applyAlignment="1">
      <alignment wrapText="1"/>
    </xf>
    <xf numFmtId="0" fontId="1" fillId="0" borderId="1" xfId="0" applyFont="1" applyBorder="1"/>
    <xf numFmtId="168" fontId="1" fillId="0" borderId="1" xfId="2" applyNumberFormat="1" applyFont="1" applyBorder="1" applyAlignment="1"/>
    <xf numFmtId="1" fontId="1" fillId="0" borderId="0" xfId="0" applyNumberFormat="1" applyFont="1"/>
    <xf numFmtId="0" fontId="1" fillId="0" borderId="0" xfId="0" applyFont="1" applyAlignment="1">
      <alignment horizontal="right"/>
    </xf>
    <xf numFmtId="165" fontId="1" fillId="0" borderId="0" xfId="0" applyNumberFormat="1" applyFont="1" applyAlignment="1">
      <alignment horizontal="right"/>
    </xf>
    <xf numFmtId="165" fontId="1" fillId="0" borderId="1" xfId="0" applyNumberFormat="1" applyFont="1" applyBorder="1" applyAlignment="1">
      <alignment horizontal="right"/>
    </xf>
    <xf numFmtId="0" fontId="6" fillId="0" borderId="0" xfId="0" applyFont="1" applyAlignment="1">
      <alignment horizontal="center" vertical="center" textRotation="90"/>
    </xf>
    <xf numFmtId="0" fontId="6" fillId="0" borderId="0" xfId="0" applyFont="1" applyAlignment="1">
      <alignment horizontal="center"/>
    </xf>
    <xf numFmtId="0" fontId="6" fillId="0" borderId="0" xfId="0" applyFont="1" applyAlignment="1">
      <alignment vertical="center" textRotation="90" wrapText="1"/>
    </xf>
    <xf numFmtId="0" fontId="10" fillId="0" borderId="0" xfId="0" applyFont="1" applyAlignment="1">
      <alignment horizontal="center" wrapText="1"/>
    </xf>
    <xf numFmtId="0" fontId="6" fillId="0" borderId="0" xfId="0" applyFont="1" applyFill="1"/>
    <xf numFmtId="0" fontId="9" fillId="0" borderId="0" xfId="0" applyFont="1" applyFill="1" applyAlignment="1">
      <alignment horizontal="right"/>
    </xf>
    <xf numFmtId="44" fontId="6" fillId="0" borderId="0" xfId="0" applyNumberFormat="1" applyFont="1" applyFill="1"/>
    <xf numFmtId="0" fontId="17" fillId="0" borderId="3" xfId="0" applyFont="1" applyFill="1" applyBorder="1" applyAlignment="1">
      <alignment horizontal="right" wrapText="1"/>
    </xf>
  </cellXfs>
  <cellStyles count="5">
    <cellStyle name="Comma" xfId="1" builtinId="3"/>
    <cellStyle name="Currency" xfId="2" builtinId="4"/>
    <cellStyle name="Normal" xfId="0" builtinId="0"/>
    <cellStyle name="Normal 2" xfId="4" xr:uid="{ADE5D133-B3C6-463A-9445-4E24E2BA07DC}"/>
    <cellStyle name="Percent" xfId="3"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107951</xdr:colOff>
      <xdr:row>29</xdr:row>
      <xdr:rowOff>76200</xdr:rowOff>
    </xdr:from>
    <xdr:to>
      <xdr:col>17</xdr:col>
      <xdr:colOff>401637</xdr:colOff>
      <xdr:row>41</xdr:row>
      <xdr:rowOff>177111</xdr:rowOff>
    </xdr:to>
    <xdr:pic>
      <xdr:nvPicPr>
        <xdr:cNvPr id="2" name="Picture 1">
          <a:extLst>
            <a:ext uri="{FF2B5EF4-FFF2-40B4-BE49-F238E27FC236}">
              <a16:creationId xmlns:a16="http://schemas.microsoft.com/office/drawing/2014/main" id="{3EFAA3F2-FA5A-4F3B-85D1-BED270AE9888}"/>
            </a:ext>
          </a:extLst>
        </xdr:cNvPr>
        <xdr:cNvPicPr>
          <a:picLocks noChangeAspect="1"/>
        </xdr:cNvPicPr>
      </xdr:nvPicPr>
      <xdr:blipFill>
        <a:blip xmlns:r="http://schemas.openxmlformats.org/officeDocument/2006/relationships" r:embed="rId1"/>
        <a:stretch>
          <a:fillRect/>
        </a:stretch>
      </xdr:blipFill>
      <xdr:spPr>
        <a:xfrm>
          <a:off x="107951" y="5172075"/>
          <a:ext cx="7331074" cy="2358336"/>
        </a:xfrm>
        <a:prstGeom prst="rect">
          <a:avLst/>
        </a:prstGeom>
      </xdr:spPr>
    </xdr:pic>
    <xdr:clientData/>
  </xdr:twoCellAnchor>
  <xdr:twoCellAnchor editAs="oneCell">
    <xdr:from>
      <xdr:col>0</xdr:col>
      <xdr:colOff>241301</xdr:colOff>
      <xdr:row>44</xdr:row>
      <xdr:rowOff>41275</xdr:rowOff>
    </xdr:from>
    <xdr:to>
      <xdr:col>6</xdr:col>
      <xdr:colOff>361950</xdr:colOff>
      <xdr:row>63</xdr:row>
      <xdr:rowOff>119186</xdr:rowOff>
    </xdr:to>
    <xdr:pic>
      <xdr:nvPicPr>
        <xdr:cNvPr id="3" name="Picture 2">
          <a:extLst>
            <a:ext uri="{FF2B5EF4-FFF2-40B4-BE49-F238E27FC236}">
              <a16:creationId xmlns:a16="http://schemas.microsoft.com/office/drawing/2014/main" id="{2525E63A-CB93-43FA-9E82-8FC9772D0393}"/>
            </a:ext>
          </a:extLst>
        </xdr:cNvPr>
        <xdr:cNvPicPr>
          <a:picLocks noChangeAspect="1"/>
        </xdr:cNvPicPr>
      </xdr:nvPicPr>
      <xdr:blipFill>
        <a:blip xmlns:r="http://schemas.openxmlformats.org/officeDocument/2006/relationships" r:embed="rId2"/>
        <a:stretch>
          <a:fillRect/>
        </a:stretch>
      </xdr:blipFill>
      <xdr:spPr>
        <a:xfrm>
          <a:off x="241301" y="8321675"/>
          <a:ext cx="5422899" cy="363708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Houge, Todd" id="{63CB7976-2219-4519-A8A8-847A630BF026}" userId="S::thouge@uiowa.edu::ab51677d-f663-4a05-8ce5-3399db59e38e"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49" dT="2021-01-12T17:43:11.01" personId="{63CB7976-2219-4519-A8A8-847A630BF026}" id="{F9714180-F228-4A36-B404-4A221A8B4335}">
    <text>May be estimated by using the average payout ratio, applying a growth rate to the prior year's dividend, or on a per share basis.</text>
  </threadedComment>
  <threadedComment ref="C50" dT="2021-01-12T17:40:24.62" personId="{63CB7976-2219-4519-A8A8-847A630BF026}" id="{44F8742D-73BC-4D31-9BCF-B501CB8782BB}">
    <text>Total dividends paid is subtracted from retained earnings (RE) on the B/S and also listed on the CF statement.</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xml"/><Relationship Id="rId1" Type="http://schemas.openxmlformats.org/officeDocument/2006/relationships/printerSettings" Target="../printerSettings/printerSettings14.bin"/><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G83"/>
  <sheetViews>
    <sheetView showGridLines="0" tabSelected="1" zoomScaleNormal="100" workbookViewId="0"/>
  </sheetViews>
  <sheetFormatPr defaultColWidth="9.265625" defaultRowHeight="14.25" x14ac:dyDescent="0.45"/>
  <cols>
    <col min="1" max="1" width="28.265625" style="2" customWidth="1"/>
    <col min="2" max="2" width="10.73046875" style="18" bestFit="1" customWidth="1"/>
    <col min="3" max="4" width="14.3984375" style="2" bestFit="1" customWidth="1"/>
    <col min="5" max="8" width="16.73046875" style="2" bestFit="1" customWidth="1"/>
    <col min="9" max="13" width="17.73046875" style="2" bestFit="1" customWidth="1"/>
    <col min="14" max="16384" width="9.265625" style="2"/>
  </cols>
  <sheetData>
    <row r="1" spans="1:33" x14ac:dyDescent="0.45">
      <c r="A1" s="69" t="s">
        <v>0</v>
      </c>
      <c r="O1" s="1" t="str">
        <f>A1</f>
        <v>Home Depot, Inc.</v>
      </c>
      <c r="Y1" s="1"/>
    </row>
    <row r="2" spans="1:33" x14ac:dyDescent="0.45">
      <c r="A2" s="3" t="s">
        <v>1</v>
      </c>
      <c r="O2" s="3" t="s">
        <v>2</v>
      </c>
      <c r="Y2" s="3"/>
    </row>
    <row r="4" spans="1:33" ht="14.65" thickBot="1" x14ac:dyDescent="0.5">
      <c r="A4" s="2" t="s">
        <v>3</v>
      </c>
      <c r="B4" s="18" t="s">
        <v>4</v>
      </c>
      <c r="P4" s="2" t="s">
        <v>5</v>
      </c>
      <c r="Q4" s="365" t="s">
        <v>6</v>
      </c>
      <c r="R4" s="365"/>
      <c r="S4" s="365"/>
      <c r="T4" s="365"/>
      <c r="U4" s="365"/>
      <c r="V4" s="365"/>
      <c r="W4" s="365"/>
      <c r="Z4" s="2" t="s">
        <v>5</v>
      </c>
      <c r="AA4" s="365" t="s">
        <v>7</v>
      </c>
      <c r="AB4" s="365"/>
      <c r="AC4" s="365"/>
      <c r="AD4" s="365"/>
      <c r="AE4" s="365"/>
      <c r="AF4" s="365"/>
      <c r="AG4" s="365"/>
    </row>
    <row r="5" spans="1:33" x14ac:dyDescent="0.45">
      <c r="A5" s="2" t="s">
        <v>8</v>
      </c>
      <c r="B5" s="101">
        <v>324.45999999999998</v>
      </c>
      <c r="P5" s="149">
        <v>267.39374556210464</v>
      </c>
      <c r="Q5" s="150">
        <v>0.87</v>
      </c>
      <c r="R5" s="151">
        <v>0.92</v>
      </c>
      <c r="S5" s="151">
        <v>0.97</v>
      </c>
      <c r="T5" s="151">
        <v>1.02</v>
      </c>
      <c r="U5" s="151">
        <v>1.07</v>
      </c>
      <c r="V5" s="151">
        <v>1.1200000000000001</v>
      </c>
      <c r="W5" s="152">
        <v>1.17</v>
      </c>
      <c r="Z5" s="149">
        <v>267.39374556210464</v>
      </c>
      <c r="AA5" s="300">
        <v>2.1125538784193317E-3</v>
      </c>
      <c r="AB5" s="300">
        <v>7.1125538784193318E-3</v>
      </c>
      <c r="AC5" s="300">
        <v>1.2112553878419332E-2</v>
      </c>
      <c r="AD5" s="300">
        <v>1.7112553878419333E-2</v>
      </c>
      <c r="AE5" s="300">
        <v>2.2112553878419334E-2</v>
      </c>
      <c r="AF5" s="300">
        <v>2.7112553878419335E-2</v>
      </c>
      <c r="AG5" s="301">
        <v>3.2112553878419332E-2</v>
      </c>
    </row>
    <row r="6" spans="1:33" ht="15" customHeight="1" x14ac:dyDescent="0.45">
      <c r="A6" s="2" t="s">
        <v>9</v>
      </c>
      <c r="B6" s="102">
        <v>44619</v>
      </c>
      <c r="O6" s="364" t="s">
        <v>10</v>
      </c>
      <c r="P6" s="293">
        <v>1.6500000000000001E-2</v>
      </c>
      <c r="Q6" s="170">
        <v>341.79685014887735</v>
      </c>
      <c r="R6" s="171">
        <v>321.14126945063407</v>
      </c>
      <c r="S6" s="171">
        <v>302.62223412694254</v>
      </c>
      <c r="T6" s="304">
        <v>285.92508674943741</v>
      </c>
      <c r="U6" s="171">
        <v>270.79405116559838</v>
      </c>
      <c r="V6" s="171">
        <v>257.01907552994754</v>
      </c>
      <c r="W6" s="172">
        <v>244.42605230129035</v>
      </c>
      <c r="Y6" s="366" t="s">
        <v>11</v>
      </c>
      <c r="Z6" s="294">
        <v>0.62707152858173765</v>
      </c>
      <c r="AA6" s="170">
        <v>276.76976063049278</v>
      </c>
      <c r="AB6" s="171">
        <v>290.15726940623318</v>
      </c>
      <c r="AC6" s="171">
        <v>306.0428962506009</v>
      </c>
      <c r="AD6" s="304">
        <v>325.19781796348474</v>
      </c>
      <c r="AE6" s="171">
        <v>348.74704026867261</v>
      </c>
      <c r="AF6" s="171">
        <v>378.39861877273495</v>
      </c>
      <c r="AG6" s="172">
        <v>416.87760012920751</v>
      </c>
    </row>
    <row r="7" spans="1:33" x14ac:dyDescent="0.45">
      <c r="A7" s="2" t="s">
        <v>12</v>
      </c>
      <c r="B7" s="320" t="s">
        <v>13</v>
      </c>
      <c r="O7" s="364"/>
      <c r="P7" s="294">
        <v>1.77E-2</v>
      </c>
      <c r="Q7" s="173">
        <v>331.91689874793093</v>
      </c>
      <c r="R7" s="148">
        <v>312.29667244081867</v>
      </c>
      <c r="S7" s="148">
        <v>294.65858907547033</v>
      </c>
      <c r="T7" s="305">
        <v>278.7172271598489</v>
      </c>
      <c r="U7" s="148">
        <v>264.23944057569605</v>
      </c>
      <c r="V7" s="148">
        <v>251.03291508960064</v>
      </c>
      <c r="W7" s="174">
        <v>238.93760484448791</v>
      </c>
      <c r="Y7" s="366"/>
      <c r="Z7" s="294">
        <v>0.63707152858173766</v>
      </c>
      <c r="AA7" s="173">
        <v>259.99956553854838</v>
      </c>
      <c r="AB7" s="148">
        <v>272.68831860079905</v>
      </c>
      <c r="AC7" s="148">
        <v>287.7448014493861</v>
      </c>
      <c r="AD7" s="305">
        <v>305.89993961683695</v>
      </c>
      <c r="AE7" s="148">
        <v>328.22001959915985</v>
      </c>
      <c r="AF7" s="148">
        <v>356.32394571764576</v>
      </c>
      <c r="AG7" s="174">
        <v>392.79453189600872</v>
      </c>
    </row>
    <row r="8" spans="1:33" x14ac:dyDescent="0.45">
      <c r="A8" s="2" t="s">
        <v>14</v>
      </c>
      <c r="B8" s="320" t="s">
        <v>15</v>
      </c>
      <c r="O8" s="364"/>
      <c r="P8" s="294">
        <v>1.8700000000000001E-2</v>
      </c>
      <c r="Q8" s="173">
        <v>324.06873183660235</v>
      </c>
      <c r="R8" s="148">
        <v>305.25306458628518</v>
      </c>
      <c r="S8" s="306">
        <v>288.30204373502761</v>
      </c>
      <c r="T8" s="306">
        <v>272.95205537373653</v>
      </c>
      <c r="U8" s="306">
        <v>258.98692673813042</v>
      </c>
      <c r="V8" s="148">
        <v>246.22771392799518</v>
      </c>
      <c r="W8" s="174">
        <v>234.52501871144983</v>
      </c>
      <c r="Y8" s="366"/>
      <c r="Z8" s="294">
        <v>0.64707152858173766</v>
      </c>
      <c r="AA8" s="173">
        <v>243.25248291046984</v>
      </c>
      <c r="AB8" s="148">
        <v>255.24364524636317</v>
      </c>
      <c r="AC8" s="306">
        <v>269.47236647367788</v>
      </c>
      <c r="AD8" s="306">
        <v>286.62938796573786</v>
      </c>
      <c r="AE8" s="306">
        <v>307.72237488928397</v>
      </c>
      <c r="AF8" s="148">
        <v>334.28122891610684</v>
      </c>
      <c r="AG8" s="174">
        <v>368.74676837490438</v>
      </c>
    </row>
    <row r="9" spans="1:33" x14ac:dyDescent="0.45">
      <c r="A9" s="2" t="s">
        <v>16</v>
      </c>
      <c r="B9" s="102">
        <v>44956</v>
      </c>
      <c r="O9" s="364"/>
      <c r="P9" s="294">
        <v>1.9699999999999999E-2</v>
      </c>
      <c r="Q9" s="309">
        <v>316.54738964883137</v>
      </c>
      <c r="R9" s="305">
        <v>298.48786821503865</v>
      </c>
      <c r="S9" s="306">
        <v>282.1846038480312</v>
      </c>
      <c r="T9" s="303">
        <v>267.39374556210464</v>
      </c>
      <c r="U9" s="306">
        <v>253.91457633309659</v>
      </c>
      <c r="V9" s="305">
        <v>241.58038009324056</v>
      </c>
      <c r="W9" s="307">
        <v>230.25153498010442</v>
      </c>
      <c r="Y9" s="366"/>
      <c r="Z9" s="294">
        <v>0.65707152858173767</v>
      </c>
      <c r="AA9" s="309">
        <v>226.53488515705385</v>
      </c>
      <c r="AB9" s="305">
        <v>237.82995628654805</v>
      </c>
      <c r="AC9" s="306">
        <v>251.23269522397322</v>
      </c>
      <c r="AD9" s="303">
        <v>267.39374556210464</v>
      </c>
      <c r="AE9" s="306">
        <v>287.2622771490548</v>
      </c>
      <c r="AF9" s="305">
        <v>312.2793803245217</v>
      </c>
      <c r="AG9" s="307">
        <v>344.74418305162993</v>
      </c>
    </row>
    <row r="10" spans="1:33" x14ac:dyDescent="0.45">
      <c r="A10" s="2" t="s">
        <v>17</v>
      </c>
      <c r="B10" s="103">
        <v>2.8799999999999999E-2</v>
      </c>
      <c r="O10" s="364"/>
      <c r="P10" s="294">
        <v>2.07E-2</v>
      </c>
      <c r="Q10" s="173">
        <v>309.33290509236576</v>
      </c>
      <c r="R10" s="148">
        <v>291.98492376315755</v>
      </c>
      <c r="S10" s="306">
        <v>276.29305150797205</v>
      </c>
      <c r="T10" s="306">
        <v>262.03138152446655</v>
      </c>
      <c r="U10" s="306">
        <v>249.01329495383393</v>
      </c>
      <c r="V10" s="148">
        <v>237.08327628945617</v>
      </c>
      <c r="W10" s="174">
        <v>226.11069298532234</v>
      </c>
      <c r="Y10" s="366"/>
      <c r="Z10" s="294">
        <v>0.66707152858173768</v>
      </c>
      <c r="AA10" s="173">
        <v>209.8556230917103</v>
      </c>
      <c r="AB10" s="148">
        <v>220.45657135536362</v>
      </c>
      <c r="AC10" s="306">
        <v>233.03566363711883</v>
      </c>
      <c r="AD10" s="306">
        <v>248.20355913389554</v>
      </c>
      <c r="AE10" s="306">
        <v>266.85109778268071</v>
      </c>
      <c r="AF10" s="148">
        <v>290.33080972332419</v>
      </c>
      <c r="AG10" s="174">
        <v>320.80053321192673</v>
      </c>
    </row>
    <row r="11" spans="1:33" x14ac:dyDescent="0.45">
      <c r="A11" s="2" t="s">
        <v>6</v>
      </c>
      <c r="B11" s="104">
        <v>1.02</v>
      </c>
      <c r="O11" s="364"/>
      <c r="P11" s="294">
        <v>2.1700000000000001E-2</v>
      </c>
      <c r="Q11" s="173">
        <v>302.40690472710651</v>
      </c>
      <c r="R11" s="148">
        <v>285.72929817402104</v>
      </c>
      <c r="S11" s="148">
        <v>270.61512514635916</v>
      </c>
      <c r="T11" s="305">
        <v>256.85480159523098</v>
      </c>
      <c r="U11" s="148">
        <v>244.27458993381785</v>
      </c>
      <c r="V11" s="148">
        <v>232.72924983511845</v>
      </c>
      <c r="W11" s="174">
        <v>222.09642587234009</v>
      </c>
      <c r="Y11" s="366"/>
      <c r="Z11" s="294">
        <v>0.67707152858173769</v>
      </c>
      <c r="AA11" s="173">
        <v>193.22731389932972</v>
      </c>
      <c r="AB11" s="148">
        <v>203.13678234429531</v>
      </c>
      <c r="AC11" s="148">
        <v>214.89536421189555</v>
      </c>
      <c r="AD11" s="305">
        <v>229.07388655382479</v>
      </c>
      <c r="AE11" s="148">
        <v>246.5050815017313</v>
      </c>
      <c r="AF11" s="148">
        <v>268.45325621082122</v>
      </c>
      <c r="AG11" s="174">
        <v>296.93549722621862</v>
      </c>
    </row>
    <row r="12" spans="1:33" ht="14.65" thickBot="1" x14ac:dyDescent="0.5">
      <c r="A12" s="2" t="s">
        <v>18</v>
      </c>
      <c r="B12" s="103">
        <v>1.9699999999999999E-2</v>
      </c>
      <c r="O12" s="364"/>
      <c r="P12" s="295">
        <v>2.2700000000000001E-2</v>
      </c>
      <c r="Q12" s="175">
        <v>295.75245288593163</v>
      </c>
      <c r="R12" s="176">
        <v>279.70717070499336</v>
      </c>
      <c r="S12" s="176">
        <v>265.13943458231529</v>
      </c>
      <c r="T12" s="308">
        <v>251.85453456202859</v>
      </c>
      <c r="U12" s="176">
        <v>239.69052139116999</v>
      </c>
      <c r="V12" s="176">
        <v>228.51159482775145</v>
      </c>
      <c r="W12" s="177">
        <v>218.20303104357717</v>
      </c>
      <c r="Y12" s="366"/>
      <c r="Z12" s="295">
        <v>0.6870715285817377</v>
      </c>
      <c r="AA12" s="175">
        <v>176.66849643154794</v>
      </c>
      <c r="AB12" s="176">
        <v>185.89012955718536</v>
      </c>
      <c r="AC12" s="176">
        <v>196.83252557600215</v>
      </c>
      <c r="AD12" s="308">
        <v>210.02688933295534</v>
      </c>
      <c r="AE12" s="176">
        <v>226.24815141616241</v>
      </c>
      <c r="AF12" s="176">
        <v>246.67286098244077</v>
      </c>
      <c r="AG12" s="177">
        <v>273.17809470902023</v>
      </c>
    </row>
    <row r="13" spans="1:33" x14ac:dyDescent="0.45">
      <c r="A13" s="2" t="s">
        <v>19</v>
      </c>
      <c r="B13" s="103">
        <v>5.1700000000000003E-2</v>
      </c>
      <c r="P13" s="148"/>
      <c r="Q13" s="148"/>
      <c r="R13" s="148"/>
      <c r="S13" s="148"/>
      <c r="T13" s="148"/>
      <c r="U13" s="148"/>
      <c r="V13" s="148"/>
      <c r="W13" s="148"/>
      <c r="Z13" s="148"/>
      <c r="AA13" s="148"/>
      <c r="AB13" s="148"/>
      <c r="AC13" s="148"/>
      <c r="AD13" s="148"/>
      <c r="AE13" s="148"/>
      <c r="AF13" s="148"/>
      <c r="AG13" s="148"/>
    </row>
    <row r="14" spans="1:33" x14ac:dyDescent="0.45">
      <c r="A14" s="2" t="s">
        <v>20</v>
      </c>
      <c r="B14" s="103">
        <v>1.7112553878419333E-2</v>
      </c>
      <c r="P14" s="148"/>
      <c r="Q14" s="148"/>
      <c r="R14" s="148"/>
      <c r="S14" s="148"/>
      <c r="T14" s="148"/>
      <c r="U14" s="148"/>
      <c r="V14" s="148"/>
      <c r="W14" s="148"/>
      <c r="Z14" s="148"/>
      <c r="AA14" s="148"/>
      <c r="AB14" s="148"/>
      <c r="AC14" s="148"/>
      <c r="AD14" s="148"/>
      <c r="AE14" s="148"/>
      <c r="AF14" s="148"/>
      <c r="AG14" s="148"/>
    </row>
    <row r="15" spans="1:33" ht="14.65" thickBot="1" x14ac:dyDescent="0.5">
      <c r="A15" s="2" t="s">
        <v>21</v>
      </c>
      <c r="B15" s="103">
        <f>B14</f>
        <v>1.7112553878419333E-2</v>
      </c>
      <c r="P15" s="2" t="s">
        <v>5</v>
      </c>
      <c r="Q15" s="365" t="s">
        <v>22</v>
      </c>
      <c r="R15" s="365"/>
      <c r="S15" s="365"/>
      <c r="T15" s="365"/>
      <c r="U15" s="365"/>
      <c r="V15" s="365"/>
      <c r="W15" s="365"/>
      <c r="Z15" s="2" t="s">
        <v>5</v>
      </c>
      <c r="AA15" s="365" t="s">
        <v>23</v>
      </c>
      <c r="AB15" s="365"/>
      <c r="AC15" s="365"/>
      <c r="AD15" s="365"/>
      <c r="AE15" s="365"/>
      <c r="AF15" s="365"/>
      <c r="AG15" s="365"/>
    </row>
    <row r="16" spans="1:33" x14ac:dyDescent="0.45">
      <c r="A16" s="2" t="s">
        <v>24</v>
      </c>
      <c r="B16" s="103">
        <v>1.84E-2</v>
      </c>
      <c r="P16" s="149">
        <v>267.39374556210458</v>
      </c>
      <c r="Q16" s="300">
        <v>6.2699999999999992E-2</v>
      </c>
      <c r="R16" s="300">
        <v>6.3699999999999993E-2</v>
      </c>
      <c r="S16" s="300">
        <v>6.4699999999999994E-2</v>
      </c>
      <c r="T16" s="300">
        <v>6.5699999999999995E-2</v>
      </c>
      <c r="U16" s="300">
        <v>6.6699999999999995E-2</v>
      </c>
      <c r="V16" s="300">
        <v>6.7699999999999996E-2</v>
      </c>
      <c r="W16" s="301">
        <v>6.8699999999999997E-2</v>
      </c>
      <c r="Z16" s="149">
        <v>267.39374556210458</v>
      </c>
      <c r="AA16" s="296">
        <v>5.74E-2</v>
      </c>
      <c r="AB16" s="297">
        <v>6.2399999999999997E-2</v>
      </c>
      <c r="AC16" s="297">
        <v>6.7400000000000002E-2</v>
      </c>
      <c r="AD16" s="297">
        <v>7.2400000000000006E-2</v>
      </c>
      <c r="AE16" s="297">
        <v>7.7399999999999997E-2</v>
      </c>
      <c r="AF16" s="297">
        <v>8.2400000000000001E-2</v>
      </c>
      <c r="AG16" s="298">
        <v>8.7400000000000005E-2</v>
      </c>
    </row>
    <row r="17" spans="1:33" x14ac:dyDescent="0.45">
      <c r="A17" s="2" t="s">
        <v>25</v>
      </c>
      <c r="B17" s="103">
        <f>M64</f>
        <v>0.277947932618683</v>
      </c>
      <c r="O17" s="364" t="s">
        <v>26</v>
      </c>
      <c r="P17" s="293">
        <v>0.14330915807260802</v>
      </c>
      <c r="Q17" s="170">
        <v>349.1084537681806</v>
      </c>
      <c r="R17" s="171">
        <v>340.802906193642</v>
      </c>
      <c r="S17" s="171">
        <v>332.84719280598512</v>
      </c>
      <c r="T17" s="304">
        <v>325.21970670346695</v>
      </c>
      <c r="U17" s="171">
        <v>317.90058398752632</v>
      </c>
      <c r="V17" s="171">
        <v>310.87153148569604</v>
      </c>
      <c r="W17" s="172">
        <v>304.11567451163171</v>
      </c>
      <c r="Y17" s="364" t="s">
        <v>27</v>
      </c>
      <c r="Z17" s="294">
        <v>0.24060250426475863</v>
      </c>
      <c r="AA17" s="170">
        <v>372.64574310375536</v>
      </c>
      <c r="AB17" s="171">
        <v>327.93485829018545</v>
      </c>
      <c r="AC17" s="171">
        <v>292.02877635201202</v>
      </c>
      <c r="AD17" s="304">
        <v>262.56290539693538</v>
      </c>
      <c r="AE17" s="171">
        <v>237.9496210065181</v>
      </c>
      <c r="AF17" s="171">
        <v>217.08337686206104</v>
      </c>
      <c r="AG17" s="172">
        <v>199.17064547139722</v>
      </c>
    </row>
    <row r="18" spans="1:33" x14ac:dyDescent="0.45">
      <c r="A18" s="2" t="s">
        <v>28</v>
      </c>
      <c r="B18" s="103">
        <f>IS!K24/IS!K19</f>
        <v>0.24219578277771234</v>
      </c>
      <c r="O18" s="364"/>
      <c r="P18" s="294">
        <v>0.15330915807260803</v>
      </c>
      <c r="Q18" s="173">
        <v>328.55505254413612</v>
      </c>
      <c r="R18" s="148">
        <v>320.68552881908511</v>
      </c>
      <c r="S18" s="148">
        <v>313.14756384590447</v>
      </c>
      <c r="T18" s="305">
        <v>305.92067861733977</v>
      </c>
      <c r="U18" s="148">
        <v>298.98604615270443</v>
      </c>
      <c r="V18" s="148">
        <v>292.32632821273972</v>
      </c>
      <c r="W18" s="174">
        <v>285.92553100576185</v>
      </c>
      <c r="Y18" s="364"/>
      <c r="Z18" s="294">
        <v>0.28060250426475863</v>
      </c>
      <c r="AA18" s="173">
        <v>375.93186491959443</v>
      </c>
      <c r="AB18" s="148">
        <v>330.75515323222402</v>
      </c>
      <c r="AC18" s="148">
        <v>294.4787286373687</v>
      </c>
      <c r="AD18" s="305">
        <v>264.71220959939092</v>
      </c>
      <c r="AE18" s="148">
        <v>239.85066206918333</v>
      </c>
      <c r="AF18" s="148">
        <v>218.77649138930545</v>
      </c>
      <c r="AG18" s="174">
        <v>200.68752682713921</v>
      </c>
    </row>
    <row r="19" spans="1:33" x14ac:dyDescent="0.45">
      <c r="A19" s="2" t="s">
        <v>23</v>
      </c>
      <c r="B19" s="103">
        <f>WACC!C10</f>
        <v>7.2433999999999998E-2</v>
      </c>
      <c r="O19" s="364"/>
      <c r="P19" s="294">
        <v>0.16330915807260804</v>
      </c>
      <c r="Q19" s="173">
        <v>308.03102174044108</v>
      </c>
      <c r="R19" s="148">
        <v>300.59681149569082</v>
      </c>
      <c r="S19" s="306">
        <v>293.4759149449701</v>
      </c>
      <c r="T19" s="306">
        <v>286.64897909571994</v>
      </c>
      <c r="U19" s="306">
        <v>280.09821215700828</v>
      </c>
      <c r="V19" s="148">
        <v>273.80722923134687</v>
      </c>
      <c r="W19" s="174">
        <v>267.76091595370832</v>
      </c>
      <c r="Y19" s="364"/>
      <c r="Z19" s="294">
        <v>0.32060250426475861</v>
      </c>
      <c r="AA19" s="173">
        <v>378.39800017335097</v>
      </c>
      <c r="AB19" s="148">
        <v>332.87169947498001</v>
      </c>
      <c r="AC19" s="306">
        <v>296.31734389253592</v>
      </c>
      <c r="AD19" s="306">
        <v>266.32519754133949</v>
      </c>
      <c r="AE19" s="306">
        <v>241.27733601683798</v>
      </c>
      <c r="AF19" s="148">
        <v>220.04712274696206</v>
      </c>
      <c r="AG19" s="174">
        <v>201.82590050797188</v>
      </c>
    </row>
    <row r="20" spans="1:33" x14ac:dyDescent="0.45">
      <c r="A20" s="2" t="s">
        <v>29</v>
      </c>
      <c r="B20" s="103">
        <f>WACC!C17</f>
        <v>2.0795099540581927E-2</v>
      </c>
      <c r="O20" s="364"/>
      <c r="P20" s="294">
        <v>0.17330915807260805</v>
      </c>
      <c r="Q20" s="309">
        <v>287.54452781149627</v>
      </c>
      <c r="R20" s="305">
        <v>280.54471768439845</v>
      </c>
      <c r="S20" s="306">
        <v>273.84001528781499</v>
      </c>
      <c r="T20" s="303">
        <v>267.41219122433938</v>
      </c>
      <c r="U20" s="306">
        <v>261.24448666847815</v>
      </c>
      <c r="V20" s="305">
        <v>255.32146801612691</v>
      </c>
      <c r="W20" s="307">
        <v>249.62889843940664</v>
      </c>
      <c r="Y20" s="364"/>
      <c r="Z20" s="294">
        <v>0.36060250426475859</v>
      </c>
      <c r="AA20" s="309">
        <v>380.31702103392604</v>
      </c>
      <c r="AB20" s="305">
        <v>334.51868797085973</v>
      </c>
      <c r="AC20" s="306">
        <v>297.74806064818125</v>
      </c>
      <c r="AD20" s="303">
        <v>267.5803426124545</v>
      </c>
      <c r="AE20" s="306">
        <v>242.38750102608392</v>
      </c>
      <c r="AF20" s="305">
        <v>221.03586335951752</v>
      </c>
      <c r="AG20" s="307">
        <v>202.71172493196474</v>
      </c>
    </row>
    <row r="21" spans="1:33" x14ac:dyDescent="0.45">
      <c r="A21" s="2" t="s">
        <v>22</v>
      </c>
      <c r="B21" s="103">
        <f>WACC!F45</f>
        <v>6.5702930345679006E-2</v>
      </c>
      <c r="O21" s="364"/>
      <c r="P21" s="294">
        <v>0.18330915807260806</v>
      </c>
      <c r="Q21" s="309">
        <v>267.10693483717387</v>
      </c>
      <c r="R21" s="305">
        <v>260.54032730115239</v>
      </c>
      <c r="S21" s="306">
        <v>254.2506728409422</v>
      </c>
      <c r="T21" s="303">
        <v>248.22086247834491</v>
      </c>
      <c r="U21" s="306">
        <v>242.43516743362468</v>
      </c>
      <c r="V21" s="305">
        <v>236.8791027073143</v>
      </c>
      <c r="W21" s="307">
        <v>231.53930652848575</v>
      </c>
      <c r="Y21" s="364"/>
      <c r="Z21" s="294">
        <v>0.40060250426475857</v>
      </c>
      <c r="AA21" s="309">
        <v>381.85281496203908</v>
      </c>
      <c r="AB21" s="305">
        <v>335.83677418013946</v>
      </c>
      <c r="AC21" s="306">
        <v>298.89306441093942</v>
      </c>
      <c r="AD21" s="303">
        <v>268.58483621579228</v>
      </c>
      <c r="AE21" s="306">
        <v>243.27596697006152</v>
      </c>
      <c r="AF21" s="305">
        <v>221.82715326179951</v>
      </c>
      <c r="AG21" s="307">
        <v>203.42065092630486</v>
      </c>
    </row>
    <row r="22" spans="1:33" x14ac:dyDescent="0.45">
      <c r="A22" s="2" t="s">
        <v>30</v>
      </c>
      <c r="B22" s="103">
        <f>MIN(CS_BS!B7:K7)</f>
        <v>1.6432076744637394E-2</v>
      </c>
      <c r="O22" s="364"/>
      <c r="P22" s="294">
        <v>0.19330915807260807</v>
      </c>
      <c r="Q22" s="173">
        <v>246.73447554467293</v>
      </c>
      <c r="R22" s="148">
        <v>240.59946460018966</v>
      </c>
      <c r="S22" s="306">
        <v>234.72332096125493</v>
      </c>
      <c r="T22" s="306">
        <v>229.09005180437694</v>
      </c>
      <c r="U22" s="306">
        <v>223.68495447517984</v>
      </c>
      <c r="V22" s="148">
        <v>218.4944889685282</v>
      </c>
      <c r="W22" s="174">
        <v>213.5061652401761</v>
      </c>
      <c r="Y22" s="364"/>
      <c r="Z22" s="294">
        <v>0.44060250426475855</v>
      </c>
      <c r="AA22" s="173">
        <v>383.10975547225308</v>
      </c>
      <c r="AB22" s="148">
        <v>336.915536064837</v>
      </c>
      <c r="AC22" s="306">
        <v>299.83017035166063</v>
      </c>
      <c r="AD22" s="306">
        <v>269.40694436401077</v>
      </c>
      <c r="AE22" s="306">
        <v>244.00311454923124</v>
      </c>
      <c r="AF22" s="148">
        <v>222.47476900978171</v>
      </c>
      <c r="AG22" s="174">
        <v>204.00085754434025</v>
      </c>
    </row>
    <row r="23" spans="1:33" x14ac:dyDescent="0.45">
      <c r="A23" s="2" t="s">
        <v>31</v>
      </c>
      <c r="B23" s="254">
        <f>CS_IS!L24</f>
        <v>3.8759041607112084E-2</v>
      </c>
      <c r="O23" s="364"/>
      <c r="P23" s="294">
        <v>0.20330915807260808</v>
      </c>
      <c r="Q23" s="173">
        <v>226.45105296187151</v>
      </c>
      <c r="R23" s="148">
        <v>220.74542709052963</v>
      </c>
      <c r="S23" s="148">
        <v>215.28067772132522</v>
      </c>
      <c r="T23" s="305">
        <v>210.04192230528565</v>
      </c>
      <c r="U23" s="148">
        <v>205.0154789076916</v>
      </c>
      <c r="V23" s="148">
        <v>200.18874753962106</v>
      </c>
      <c r="W23" s="174">
        <v>195.55010529153265</v>
      </c>
      <c r="Y23" s="364"/>
      <c r="Z23" s="294">
        <v>0.48060250426475853</v>
      </c>
      <c r="AA23" s="173">
        <v>384.15746852334075</v>
      </c>
      <c r="AB23" s="148">
        <v>337.81472969924454</v>
      </c>
      <c r="AC23" s="148">
        <v>300.6112877684094</v>
      </c>
      <c r="AD23" s="305">
        <v>270.09220625929902</v>
      </c>
      <c r="AE23" s="148">
        <v>244.60922279586035</v>
      </c>
      <c r="AF23" s="148">
        <v>223.01458411299237</v>
      </c>
      <c r="AG23" s="174">
        <v>204.48448428809098</v>
      </c>
    </row>
    <row r="24" spans="1:33" ht="14.65" thickBot="1" x14ac:dyDescent="0.5">
      <c r="A24" s="2" t="s">
        <v>32</v>
      </c>
      <c r="B24" s="254">
        <f>CS_IS!L6</f>
        <v>0.65707152858173767</v>
      </c>
      <c r="O24" s="364"/>
      <c r="P24" s="295">
        <v>0.21330915807260808</v>
      </c>
      <c r="Q24" s="175">
        <v>206.29314626207969</v>
      </c>
      <c r="R24" s="176">
        <v>201.01376325434691</v>
      </c>
      <c r="S24" s="176">
        <v>195.95740104814277</v>
      </c>
      <c r="T24" s="308">
        <v>191.11027900216158</v>
      </c>
      <c r="U24" s="176">
        <v>186.45972820964207</v>
      </c>
      <c r="V24" s="176">
        <v>181.99408161459678</v>
      </c>
      <c r="W24" s="177">
        <v>177.70257690835723</v>
      </c>
      <c r="Y24" s="364"/>
      <c r="Z24" s="295">
        <v>0.52060250426475851</v>
      </c>
      <c r="AA24" s="175">
        <v>385.04418149586479</v>
      </c>
      <c r="AB24" s="176">
        <v>338.57574595232319</v>
      </c>
      <c r="AC24" s="176">
        <v>301.27237235237709</v>
      </c>
      <c r="AD24" s="308">
        <v>270.67216525808965</v>
      </c>
      <c r="AE24" s="176">
        <v>245.12219153714111</v>
      </c>
      <c r="AF24" s="176">
        <v>223.47144685254162</v>
      </c>
      <c r="AG24" s="177">
        <v>204.89379302687033</v>
      </c>
    </row>
    <row r="25" spans="1:33" x14ac:dyDescent="0.45">
      <c r="A25" s="2" t="s">
        <v>27</v>
      </c>
      <c r="B25" s="254">
        <f>Drivers!U67</f>
        <v>0.36060250426475859</v>
      </c>
    </row>
    <row r="26" spans="1:33" x14ac:dyDescent="0.45">
      <c r="A26" s="2" t="s">
        <v>33</v>
      </c>
      <c r="B26" s="254">
        <f>N83</f>
        <v>0.4402735117668678</v>
      </c>
    </row>
    <row r="27" spans="1:33" ht="14.65" thickBot="1" x14ac:dyDescent="0.5">
      <c r="A27" s="2" t="s">
        <v>34</v>
      </c>
      <c r="B27" s="254">
        <f>IS!U25/BS!U47</f>
        <v>1.8929534527518954</v>
      </c>
      <c r="P27" s="2" t="s">
        <v>5</v>
      </c>
      <c r="Q27" s="365" t="s">
        <v>19</v>
      </c>
      <c r="R27" s="365"/>
      <c r="S27" s="365"/>
      <c r="T27" s="365"/>
      <c r="U27" s="365"/>
      <c r="V27" s="365"/>
      <c r="W27" s="365"/>
      <c r="Z27" s="2" t="s">
        <v>35</v>
      </c>
      <c r="AA27" s="365" t="s">
        <v>33</v>
      </c>
      <c r="AB27" s="365"/>
      <c r="AC27" s="365"/>
      <c r="AD27" s="365"/>
      <c r="AE27" s="365"/>
      <c r="AF27" s="365"/>
      <c r="AG27" s="365"/>
    </row>
    <row r="28" spans="1:33" x14ac:dyDescent="0.45">
      <c r="A28" s="2" t="s">
        <v>36</v>
      </c>
      <c r="B28" s="254">
        <v>0.17330915807260805</v>
      </c>
      <c r="P28" s="149">
        <v>267.39374556210458</v>
      </c>
      <c r="Q28" s="297">
        <v>3.670000000000001E-2</v>
      </c>
      <c r="R28" s="297">
        <v>4.1700000000000008E-2</v>
      </c>
      <c r="S28" s="297">
        <v>4.6700000000000005E-2</v>
      </c>
      <c r="T28" s="297">
        <v>5.1700000000000003E-2</v>
      </c>
      <c r="U28" s="297">
        <v>5.67E-2</v>
      </c>
      <c r="V28" s="297">
        <v>6.1699999999999998E-2</v>
      </c>
      <c r="W28" s="298">
        <v>6.6699999999999995E-2</v>
      </c>
      <c r="Z28" s="149">
        <v>246.53768190009225</v>
      </c>
      <c r="AA28" s="296">
        <v>0.38030000000000003</v>
      </c>
      <c r="AB28" s="297">
        <v>0.40029999999999999</v>
      </c>
      <c r="AC28" s="297">
        <v>0.42030000000000001</v>
      </c>
      <c r="AD28" s="297">
        <v>0.4402735117668678</v>
      </c>
      <c r="AE28" s="297">
        <v>0.46029999999999999</v>
      </c>
      <c r="AF28" s="297">
        <v>0.4803</v>
      </c>
      <c r="AG28" s="298">
        <v>0.50029999999999997</v>
      </c>
    </row>
    <row r="29" spans="1:33" x14ac:dyDescent="0.45">
      <c r="O29" s="364" t="s">
        <v>17</v>
      </c>
      <c r="P29" s="294">
        <v>2.2799999999999994E-2</v>
      </c>
      <c r="Q29" s="170">
        <v>388.86389224659433</v>
      </c>
      <c r="R29" s="171">
        <v>340.51990104995878</v>
      </c>
      <c r="S29" s="171">
        <v>302.03160566987356</v>
      </c>
      <c r="T29" s="304">
        <v>270.66770960517647</v>
      </c>
      <c r="U29" s="171">
        <v>244.62060662695143</v>
      </c>
      <c r="V29" s="171">
        <v>222.64635503344979</v>
      </c>
      <c r="W29" s="172">
        <v>203.86086604602991</v>
      </c>
      <c r="Y29" s="364" t="s">
        <v>34</v>
      </c>
      <c r="Z29" s="294">
        <v>1.5929534527518951</v>
      </c>
      <c r="AA29" s="170">
        <v>239.58259601351506</v>
      </c>
      <c r="AB29" s="171">
        <v>241.78855371801913</v>
      </c>
      <c r="AC29" s="171">
        <v>243.9945114225232</v>
      </c>
      <c r="AD29" s="304">
        <v>246.19754753092943</v>
      </c>
      <c r="AE29" s="171">
        <v>248.40642683153129</v>
      </c>
      <c r="AF29" s="171">
        <v>250.61238453603539</v>
      </c>
      <c r="AG29" s="172">
        <v>252.81834224053944</v>
      </c>
    </row>
    <row r="30" spans="1:33" x14ac:dyDescent="0.45">
      <c r="O30" s="364"/>
      <c r="P30" s="294">
        <v>2.4799999999999996E-2</v>
      </c>
      <c r="Q30" s="173">
        <v>386.69608813664598</v>
      </c>
      <c r="R30" s="148">
        <v>338.82960532936801</v>
      </c>
      <c r="S30" s="148">
        <v>300.67956851558449</v>
      </c>
      <c r="T30" s="305">
        <v>269.56380906323119</v>
      </c>
      <c r="U30" s="148">
        <v>243.70398102766649</v>
      </c>
      <c r="V30" s="148">
        <v>221.8744445991413</v>
      </c>
      <c r="W30" s="174">
        <v>203.20303034130256</v>
      </c>
      <c r="Y30" s="364"/>
      <c r="Z30" s="294">
        <v>1.6929534527518952</v>
      </c>
      <c r="AA30" s="173">
        <v>239.70936825828841</v>
      </c>
      <c r="AB30" s="148">
        <v>241.91532596279245</v>
      </c>
      <c r="AC30" s="148">
        <v>244.12128366729652</v>
      </c>
      <c r="AD30" s="305">
        <v>246.32431977570272</v>
      </c>
      <c r="AE30" s="148">
        <v>248.53319907630467</v>
      </c>
      <c r="AF30" s="148">
        <v>250.73915678080871</v>
      </c>
      <c r="AG30" s="174">
        <v>252.94511448531279</v>
      </c>
    </row>
    <row r="31" spans="1:33" x14ac:dyDescent="0.45">
      <c r="O31" s="364"/>
      <c r="P31" s="294">
        <v>2.6799999999999997E-2</v>
      </c>
      <c r="Q31" s="173">
        <v>384.55890811004213</v>
      </c>
      <c r="R31" s="148">
        <v>337.1613199227549</v>
      </c>
      <c r="S31" s="306">
        <v>299.34397175396015</v>
      </c>
      <c r="T31" s="306">
        <v>268.47257519672632</v>
      </c>
      <c r="U31" s="306">
        <v>242.79736634828438</v>
      </c>
      <c r="V31" s="148">
        <v>221.11061619823451</v>
      </c>
      <c r="W31" s="174">
        <v>202.55183791154553</v>
      </c>
      <c r="Y31" s="364"/>
      <c r="Z31" s="294">
        <v>1.7929534527518953</v>
      </c>
      <c r="AA31" s="173">
        <v>239.82199933898647</v>
      </c>
      <c r="AB31" s="148">
        <v>242.02795704349055</v>
      </c>
      <c r="AC31" s="306">
        <v>244.23391474799459</v>
      </c>
      <c r="AD31" s="306">
        <v>246.43695085640084</v>
      </c>
      <c r="AE31" s="306">
        <v>248.64583015700271</v>
      </c>
      <c r="AF31" s="148">
        <v>250.85178786150681</v>
      </c>
      <c r="AG31" s="174">
        <v>253.05774556601085</v>
      </c>
    </row>
    <row r="32" spans="1:33" x14ac:dyDescent="0.45">
      <c r="O32" s="364"/>
      <c r="P32" s="294">
        <v>2.8799999999999999E-2</v>
      </c>
      <c r="Q32" s="309">
        <v>382.45162215768579</v>
      </c>
      <c r="R32" s="305">
        <v>335.51454982194929</v>
      </c>
      <c r="S32" s="306">
        <v>298.02446219714875</v>
      </c>
      <c r="T32" s="303">
        <v>267.39374556210458</v>
      </c>
      <c r="U32" s="306">
        <v>241.90056103183827</v>
      </c>
      <c r="V32" s="305">
        <v>220.35471076270218</v>
      </c>
      <c r="W32" s="307">
        <v>201.90716033305415</v>
      </c>
      <c r="Y32" s="364"/>
      <c r="Z32" s="294">
        <v>1.8929534527518954</v>
      </c>
      <c r="AA32" s="309">
        <v>239.92273038267791</v>
      </c>
      <c r="AB32" s="305">
        <v>242.12868808718198</v>
      </c>
      <c r="AC32" s="306">
        <v>244.33464579168606</v>
      </c>
      <c r="AD32" s="303">
        <v>246.53768190009225</v>
      </c>
      <c r="AE32" s="306">
        <v>248.7465612006942</v>
      </c>
      <c r="AF32" s="305">
        <v>250.95251890519825</v>
      </c>
      <c r="AG32" s="307">
        <v>253.15847660970229</v>
      </c>
    </row>
    <row r="33" spans="1:33" x14ac:dyDescent="0.45">
      <c r="O33" s="364"/>
      <c r="P33" s="294">
        <v>3.0800000000000001E-2</v>
      </c>
      <c r="Q33" s="173">
        <v>380.37352443573968</v>
      </c>
      <c r="R33" s="148">
        <v>333.8888156232577</v>
      </c>
      <c r="S33" s="306">
        <v>296.72069738099992</v>
      </c>
      <c r="T33" s="306">
        <v>266.32706545569511</v>
      </c>
      <c r="U33" s="306">
        <v>241.01336933164174</v>
      </c>
      <c r="V33" s="148">
        <v>219.6065737280806</v>
      </c>
      <c r="W33" s="174">
        <v>201.26887276618322</v>
      </c>
      <c r="Y33" s="364"/>
      <c r="Z33" s="294">
        <v>1.9929534527518955</v>
      </c>
      <c r="AA33" s="173">
        <v>240.01335270621314</v>
      </c>
      <c r="AB33" s="148">
        <v>242.21931041071721</v>
      </c>
      <c r="AC33" s="306">
        <v>244.42526811522129</v>
      </c>
      <c r="AD33" s="306">
        <v>246.62830422362748</v>
      </c>
      <c r="AE33" s="306">
        <v>248.8371835242294</v>
      </c>
      <c r="AF33" s="148">
        <v>251.04314122873345</v>
      </c>
      <c r="AG33" s="174">
        <v>253.24909893323752</v>
      </c>
    </row>
    <row r="34" spans="1:33" x14ac:dyDescent="0.45">
      <c r="O34" s="364"/>
      <c r="P34" s="294">
        <v>3.2800000000000003E-2</v>
      </c>
      <c r="Q34" s="173">
        <v>378.32393227539018</v>
      </c>
      <c r="R34" s="148">
        <v>332.28365292022204</v>
      </c>
      <c r="S34" s="148">
        <v>295.43234516467129</v>
      </c>
      <c r="T34" s="305">
        <v>265.27228763433618</v>
      </c>
      <c r="U34" s="148">
        <v>240.13560110739436</v>
      </c>
      <c r="V34" s="148">
        <v>218.86605487916151</v>
      </c>
      <c r="W34" s="174">
        <v>200.63685383504253</v>
      </c>
      <c r="Y34" s="364"/>
      <c r="Z34" s="294">
        <v>2.0929534527518956</v>
      </c>
      <c r="AA34" s="173">
        <v>240.09531527447132</v>
      </c>
      <c r="AB34" s="148">
        <v>242.30127297897539</v>
      </c>
      <c r="AC34" s="148">
        <v>244.50723068347943</v>
      </c>
      <c r="AD34" s="305">
        <v>246.71026679188569</v>
      </c>
      <c r="AE34" s="148">
        <v>248.91914609248755</v>
      </c>
      <c r="AF34" s="148">
        <v>251.12510379699165</v>
      </c>
      <c r="AG34" s="174">
        <v>253.3310615014957</v>
      </c>
    </row>
    <row r="35" spans="1:33" ht="14.65" thickBot="1" x14ac:dyDescent="0.5">
      <c r="O35" s="364"/>
      <c r="P35" s="295">
        <v>3.4800000000000005E-2</v>
      </c>
      <c r="Q35" s="175">
        <v>376.3021852406236</v>
      </c>
      <c r="R35" s="176">
        <v>330.69861172426522</v>
      </c>
      <c r="S35" s="176">
        <v>294.15908334784069</v>
      </c>
      <c r="T35" s="308">
        <v>264.22917204785762</v>
      </c>
      <c r="U35" s="176">
        <v>239.2670716296804</v>
      </c>
      <c r="V35" s="176">
        <v>218.13300820186993</v>
      </c>
      <c r="W35" s="177">
        <v>200.01098551190836</v>
      </c>
      <c r="Y35" s="364"/>
      <c r="Z35" s="295">
        <v>2.1929534527518957</v>
      </c>
      <c r="AA35" s="175">
        <v>240.16980275764223</v>
      </c>
      <c r="AB35" s="176">
        <v>242.3757604621463</v>
      </c>
      <c r="AC35" s="176">
        <v>244.58171816665038</v>
      </c>
      <c r="AD35" s="308">
        <v>246.7847542750566</v>
      </c>
      <c r="AE35" s="176">
        <v>248.99363357565849</v>
      </c>
      <c r="AF35" s="176">
        <v>251.19959128016259</v>
      </c>
      <c r="AG35" s="177">
        <v>253.40554898466664</v>
      </c>
    </row>
    <row r="36" spans="1:33" x14ac:dyDescent="0.45">
      <c r="O36" s="167"/>
      <c r="P36" s="148"/>
      <c r="Q36" s="148"/>
      <c r="R36" s="148"/>
      <c r="S36" s="148"/>
      <c r="T36" s="148"/>
      <c r="U36" s="148"/>
      <c r="V36" s="148"/>
      <c r="W36" s="148"/>
      <c r="Y36" s="167"/>
      <c r="Z36" s="148"/>
      <c r="AA36" s="148"/>
      <c r="AB36" s="148"/>
      <c r="AC36" s="148"/>
      <c r="AD36" s="148"/>
      <c r="AE36" s="148"/>
      <c r="AF36" s="148"/>
      <c r="AG36" s="148"/>
    </row>
    <row r="37" spans="1:33" x14ac:dyDescent="0.45">
      <c r="A37" s="3" t="s">
        <v>37</v>
      </c>
    </row>
    <row r="38" spans="1:33" ht="14.65" thickBot="1" x14ac:dyDescent="0.5">
      <c r="A38" s="106"/>
      <c r="B38" s="106"/>
      <c r="C38" s="106">
        <v>2021</v>
      </c>
      <c r="D38" s="106" t="s">
        <v>38</v>
      </c>
      <c r="E38" s="106" t="s">
        <v>39</v>
      </c>
      <c r="F38" s="106" t="s">
        <v>40</v>
      </c>
      <c r="G38" s="106" t="s">
        <v>41</v>
      </c>
      <c r="H38" s="106" t="s">
        <v>42</v>
      </c>
      <c r="I38" s="106" t="s">
        <v>43</v>
      </c>
      <c r="J38" s="106" t="s">
        <v>44</v>
      </c>
      <c r="K38" s="106" t="s">
        <v>45</v>
      </c>
      <c r="L38" s="106" t="s">
        <v>46</v>
      </c>
      <c r="M38" s="106" t="s">
        <v>47</v>
      </c>
    </row>
    <row r="39" spans="1:33" x14ac:dyDescent="0.45">
      <c r="A39" s="2" t="s">
        <v>48</v>
      </c>
      <c r="D39" s="2">
        <v>176</v>
      </c>
      <c r="E39" s="2">
        <v>176</v>
      </c>
      <c r="F39" s="2">
        <v>174</v>
      </c>
      <c r="G39" s="2">
        <v>174</v>
      </c>
      <c r="H39" s="2">
        <v>174</v>
      </c>
      <c r="I39" s="2">
        <v>174</v>
      </c>
      <c r="J39" s="2">
        <v>174</v>
      </c>
      <c r="K39" s="2">
        <v>174</v>
      </c>
      <c r="L39" s="2">
        <v>174</v>
      </c>
      <c r="M39" s="2">
        <v>174</v>
      </c>
      <c r="N39" s="197"/>
    </row>
    <row r="41" spans="1:33" x14ac:dyDescent="0.45">
      <c r="A41" s="2" t="s">
        <v>49</v>
      </c>
      <c r="D41" s="2">
        <v>1350</v>
      </c>
      <c r="E41" s="2">
        <v>2250</v>
      </c>
      <c r="F41" s="2">
        <v>1000</v>
      </c>
      <c r="G41" s="2">
        <v>1100</v>
      </c>
      <c r="H41" s="2">
        <v>1000</v>
      </c>
      <c r="I41" s="11">
        <f>AVERAGE($F$41:$H$41)</f>
        <v>1033.3333333333333</v>
      </c>
      <c r="J41" s="11">
        <f>AVERAGE($F$41:$H$41)</f>
        <v>1033.3333333333333</v>
      </c>
      <c r="K41" s="11">
        <f>AVERAGE($F$41:$H$41)</f>
        <v>1033.3333333333333</v>
      </c>
      <c r="L41" s="11">
        <f>AVERAGE($F$41:$H$41)</f>
        <v>1033.3333333333333</v>
      </c>
      <c r="M41" s="11">
        <f>AVERAGE($F$41:$H$41)</f>
        <v>1033.3333333333333</v>
      </c>
      <c r="N41" s="197"/>
    </row>
    <row r="43" spans="1:33" x14ac:dyDescent="0.45">
      <c r="A43" s="2" t="s">
        <v>50</v>
      </c>
      <c r="N43" s="197"/>
    </row>
    <row r="45" spans="1:33" s="368" customFormat="1" x14ac:dyDescent="0.45">
      <c r="A45" s="368" t="s">
        <v>51</v>
      </c>
      <c r="B45" s="369"/>
      <c r="D45" s="370">
        <f>CF_F!B37</f>
        <v>-7952</v>
      </c>
      <c r="E45" s="47">
        <f>CF_F!C37</f>
        <v>-7952</v>
      </c>
      <c r="F45" s="47">
        <f>CF_F!D37</f>
        <v>-7952</v>
      </c>
      <c r="G45" s="47">
        <f>CF_F!E37</f>
        <v>-7952</v>
      </c>
      <c r="H45" s="47">
        <f>CF_F!F37</f>
        <v>-7952</v>
      </c>
      <c r="I45" s="47">
        <f>CF_F!G37</f>
        <v>-7952</v>
      </c>
      <c r="J45" s="47">
        <f>CF_F!H37</f>
        <v>-7952</v>
      </c>
      <c r="K45" s="47">
        <f>CF_F!I37</f>
        <v>-7952</v>
      </c>
      <c r="L45" s="47">
        <f>CF_F!J37</f>
        <v>-7952</v>
      </c>
      <c r="M45" s="47">
        <f>CF_F!K37</f>
        <v>-7952</v>
      </c>
    </row>
    <row r="47" spans="1:33" x14ac:dyDescent="0.45">
      <c r="A47" s="1" t="s">
        <v>52</v>
      </c>
    </row>
    <row r="48" spans="1:33" x14ac:dyDescent="0.45">
      <c r="A48" s="2" t="s">
        <v>53</v>
      </c>
      <c r="C48" s="11">
        <f>1077069383/1000000</f>
        <v>1077.069383</v>
      </c>
      <c r="D48" s="11">
        <f t="shared" ref="D48:M48" si="0">C48+3</f>
        <v>1080.069383</v>
      </c>
      <c r="E48" s="11">
        <f t="shared" si="0"/>
        <v>1083.069383</v>
      </c>
      <c r="F48" s="11">
        <f t="shared" si="0"/>
        <v>1086.069383</v>
      </c>
      <c r="G48" s="11">
        <f t="shared" si="0"/>
        <v>1089.069383</v>
      </c>
      <c r="H48" s="11">
        <f t="shared" si="0"/>
        <v>1092.069383</v>
      </c>
      <c r="I48" s="11">
        <f t="shared" si="0"/>
        <v>1095.069383</v>
      </c>
      <c r="J48" s="11">
        <f t="shared" si="0"/>
        <v>1098.069383</v>
      </c>
      <c r="K48" s="11">
        <f t="shared" si="0"/>
        <v>1101.069383</v>
      </c>
      <c r="L48" s="11">
        <f t="shared" si="0"/>
        <v>1104.069383</v>
      </c>
      <c r="M48" s="11">
        <f t="shared" si="0"/>
        <v>1107.069383</v>
      </c>
    </row>
    <row r="49" spans="1:15" x14ac:dyDescent="0.45">
      <c r="A49" s="2" t="s">
        <v>54</v>
      </c>
      <c r="C49" s="54" cm="1">
        <f t="array" ref="C49:M49">IS!K29:U29</f>
        <v>6</v>
      </c>
      <c r="D49" s="54">
        <v>6.4273850126298253</v>
      </c>
      <c r="E49" s="54">
        <v>6.7724563962985869</v>
      </c>
      <c r="F49" s="54">
        <v>7.0728384467264833</v>
      </c>
      <c r="G49" s="54">
        <v>7.385183239809475</v>
      </c>
      <c r="H49" s="54">
        <v>7.6522934816602017</v>
      </c>
      <c r="I49" s="54">
        <v>7.9271155690676176</v>
      </c>
      <c r="J49" s="54">
        <v>8.2113073518780233</v>
      </c>
      <c r="K49" s="54">
        <v>8.5032843880617399</v>
      </c>
      <c r="L49" s="54">
        <v>8.7969397099006947</v>
      </c>
      <c r="M49" s="54">
        <v>9.0976735112559837</v>
      </c>
    </row>
    <row r="50" spans="1:15" x14ac:dyDescent="0.45">
      <c r="A50" s="2" t="s">
        <v>55</v>
      </c>
      <c r="C50" s="31">
        <f t="shared" ref="C50:M50" si="1">C48*C49</f>
        <v>6462.4162980000001</v>
      </c>
      <c r="D50" s="31">
        <f t="shared" si="1"/>
        <v>6942.0217648945427</v>
      </c>
      <c r="E50" s="31">
        <f t="shared" si="1"/>
        <v>7335.0401705335144</v>
      </c>
      <c r="F50" s="31">
        <f t="shared" si="1"/>
        <v>7681.5932878949106</v>
      </c>
      <c r="G50" s="31">
        <f t="shared" si="1"/>
        <v>8042.976954321246</v>
      </c>
      <c r="H50" s="31">
        <f t="shared" si="1"/>
        <v>8356.835421051579</v>
      </c>
      <c r="I50" s="31">
        <f t="shared" si="1"/>
        <v>8680.7415551885697</v>
      </c>
      <c r="J50" s="31">
        <f t="shared" si="1"/>
        <v>9016.5851975000642</v>
      </c>
      <c r="K50" s="31">
        <f t="shared" si="1"/>
        <v>9362.7060946366728</v>
      </c>
      <c r="L50" s="31">
        <f t="shared" si="1"/>
        <v>9712.4317977982591</v>
      </c>
      <c r="M50" s="31">
        <f t="shared" si="1"/>
        <v>10071.755800841605</v>
      </c>
    </row>
    <row r="51" spans="1:15" customFormat="1" x14ac:dyDescent="0.45">
      <c r="A51" s="2"/>
    </row>
    <row r="53" spans="1:15" x14ac:dyDescent="0.45">
      <c r="A53" s="3" t="s">
        <v>56</v>
      </c>
    </row>
    <row r="54" spans="1:15" ht="14.65" thickBot="1" x14ac:dyDescent="0.5">
      <c r="A54" s="106" t="str">
        <f>CONCATENATE("Fiscal Years Ending ",Inputs!B7)</f>
        <v>Fiscal Years Ending 1/31</v>
      </c>
      <c r="B54" s="106"/>
      <c r="C54" s="106">
        <v>2011</v>
      </c>
      <c r="D54" s="106">
        <v>2012</v>
      </c>
      <c r="E54" s="106">
        <v>2013</v>
      </c>
      <c r="F54" s="106">
        <v>2014</v>
      </c>
      <c r="G54" s="106">
        <v>2015</v>
      </c>
      <c r="H54" s="106">
        <v>2016</v>
      </c>
      <c r="I54" s="106">
        <v>2017</v>
      </c>
      <c r="J54" s="106">
        <v>2018</v>
      </c>
      <c r="K54" s="106">
        <v>2019</v>
      </c>
      <c r="L54" s="106">
        <v>2020</v>
      </c>
      <c r="M54" s="106">
        <v>2021</v>
      </c>
      <c r="N54" s="106"/>
    </row>
    <row r="55" spans="1:15" x14ac:dyDescent="0.45">
      <c r="A55" s="1" t="s">
        <v>57</v>
      </c>
    </row>
    <row r="56" spans="1:15" x14ac:dyDescent="0.45">
      <c r="A56" s="2" t="s">
        <v>58</v>
      </c>
      <c r="D56" s="11">
        <f>IS!B11</f>
        <v>1245</v>
      </c>
      <c r="E56" s="11">
        <f>IS!C11</f>
        <v>1200</v>
      </c>
      <c r="F56" s="11">
        <f>IS!D11</f>
        <v>1253</v>
      </c>
      <c r="G56" s="11">
        <f>IS!E11</f>
        <v>1094</v>
      </c>
      <c r="H56" s="11">
        <f>IS!F11</f>
        <v>1061</v>
      </c>
      <c r="I56" s="11">
        <f>IS!G11</f>
        <v>1024</v>
      </c>
      <c r="J56" s="11">
        <f>IS!H11</f>
        <v>990</v>
      </c>
      <c r="K56" s="11">
        <f>IS!I11</f>
        <v>1014</v>
      </c>
      <c r="L56" s="11">
        <f>IS!J11</f>
        <v>1345</v>
      </c>
      <c r="M56" s="11">
        <f>IS!K11</f>
        <v>1313</v>
      </c>
      <c r="N56" s="11"/>
    </row>
    <row r="57" spans="1:15" ht="14.65" thickBot="1" x14ac:dyDescent="0.5">
      <c r="A57" s="2" t="s">
        <v>59</v>
      </c>
      <c r="C57" s="40"/>
      <c r="D57" s="40"/>
      <c r="E57" s="206">
        <f>BS!B14</f>
        <v>24448</v>
      </c>
      <c r="F57" s="206">
        <f>BS!C14</f>
        <v>24069</v>
      </c>
      <c r="G57" s="206">
        <f>BS!D14</f>
        <v>23348</v>
      </c>
      <c r="H57" s="206">
        <f>BS!E14</f>
        <v>22720</v>
      </c>
      <c r="I57" s="206">
        <f>BS!F14</f>
        <v>22191</v>
      </c>
      <c r="J57" s="206">
        <f>BS!G14</f>
        <v>21914</v>
      </c>
      <c r="K57" s="206">
        <f>BS!H14</f>
        <v>22075</v>
      </c>
      <c r="L57" s="206">
        <f>BS!I14</f>
        <v>22375</v>
      </c>
      <c r="M57" s="206">
        <f>BS!J14</f>
        <v>22770</v>
      </c>
    </row>
    <row r="58" spans="1:15" ht="14.65" thickBot="1" x14ac:dyDescent="0.5">
      <c r="A58" s="2" t="s">
        <v>60</v>
      </c>
      <c r="C58" s="154"/>
      <c r="D58" s="154"/>
      <c r="E58" s="154">
        <f t="shared" ref="E58:M58" si="2">E56/E57</f>
        <v>4.9083769633507857E-2</v>
      </c>
      <c r="F58" s="154">
        <f t="shared" si="2"/>
        <v>5.2058664672400182E-2</v>
      </c>
      <c r="G58" s="154">
        <f t="shared" si="2"/>
        <v>4.6856261778310773E-2</v>
      </c>
      <c r="H58" s="154">
        <f t="shared" si="2"/>
        <v>4.6698943661971831E-2</v>
      </c>
      <c r="I58" s="154">
        <f t="shared" si="2"/>
        <v>4.6144833491054929E-2</v>
      </c>
      <c r="J58" s="154">
        <f t="shared" si="2"/>
        <v>4.5176599434151685E-2</v>
      </c>
      <c r="K58" s="154">
        <f t="shared" si="2"/>
        <v>4.5934314835787089E-2</v>
      </c>
      <c r="L58" s="154">
        <f t="shared" si="2"/>
        <v>6.0111731843575419E-2</v>
      </c>
      <c r="M58" s="154">
        <f t="shared" si="2"/>
        <v>5.7663592446201145E-2</v>
      </c>
      <c r="N58" s="169">
        <f>AVERAGE(E58:M58)</f>
        <v>4.9969856866328995E-2</v>
      </c>
      <c r="O58" s="2" t="s">
        <v>61</v>
      </c>
    </row>
    <row r="60" spans="1:15" x14ac:dyDescent="0.45">
      <c r="A60" s="1" t="s">
        <v>62</v>
      </c>
    </row>
    <row r="61" spans="1:15" x14ac:dyDescent="0.45">
      <c r="A61" s="2" t="s">
        <v>63</v>
      </c>
      <c r="D61" s="154">
        <f>IS!B21/IS!B$19</f>
        <v>0.25807514831905076</v>
      </c>
      <c r="E61" s="154">
        <f>IS!C21/IS!C$19</f>
        <v>0.28527904722337627</v>
      </c>
      <c r="F61" s="154">
        <f>IS!D21/IS!D$19</f>
        <v>0.29561828274477381</v>
      </c>
      <c r="G61" s="154">
        <f>IS!E21/IS!E$19</f>
        <v>0.28909382518043303</v>
      </c>
      <c r="H61" s="154">
        <f>IS!F21/IS!F$19</f>
        <v>0.29289538154432448</v>
      </c>
      <c r="I61" s="154">
        <f>IS!G21/IS!G$19</f>
        <v>0.30982307261228087</v>
      </c>
      <c r="J61" s="154">
        <f>IS!H21/IS!H$19</f>
        <v>0.30135786246167323</v>
      </c>
      <c r="K61" s="154">
        <f>IS!I21/IS!I$19</f>
        <v>0.17140697993954382</v>
      </c>
      <c r="L61" s="154">
        <f>IS!J21/IS!J$19</f>
        <v>0.16106014271151886</v>
      </c>
      <c r="M61" s="154">
        <f>IS!K21/IS!K$19</f>
        <v>0.203910943574037</v>
      </c>
    </row>
    <row r="62" spans="1:15" x14ac:dyDescent="0.45">
      <c r="A62" s="2" t="s">
        <v>64</v>
      </c>
      <c r="D62" s="154">
        <f>IS!B22/IS!B$19</f>
        <v>3.8562953197099535E-2</v>
      </c>
      <c r="E62" s="154">
        <f>IS!C22/IS!C$19</f>
        <v>4.182246226284448E-2</v>
      </c>
      <c r="F62" s="154">
        <f>IS!D22/IS!D$19</f>
        <v>4.0864532892405811E-2</v>
      </c>
      <c r="G62" s="154">
        <f>IS!E22/IS!E$19</f>
        <v>3.7389735364875699E-2</v>
      </c>
      <c r="H62" s="154">
        <f>IS!F22/IS!F$19</f>
        <v>4.2282914436076582E-2</v>
      </c>
      <c r="I62" s="154">
        <f>IS!G22/IS!G$19</f>
        <v>3.6986630373869185E-2</v>
      </c>
      <c r="J62" s="154">
        <f>IS!H22/IS!H$19</f>
        <v>3.6428675719083078E-2</v>
      </c>
      <c r="K62" s="154">
        <f>IS!I22/IS!I$19</f>
        <v>3.7372904644133002E-2</v>
      </c>
      <c r="L62" s="154">
        <f>IS!J22/IS!J$19</f>
        <v>3.8871899422358136E-2</v>
      </c>
      <c r="M62" s="154">
        <f>IS!K22/IS!K$19</f>
        <v>5.4658970432324185E-2</v>
      </c>
    </row>
    <row r="63" spans="1:15" ht="14.65" thickBot="1" x14ac:dyDescent="0.5">
      <c r="A63" s="2" t="s">
        <v>65</v>
      </c>
      <c r="C63" s="40"/>
      <c r="D63" s="157">
        <f>IS!B23/IS!B$19</f>
        <v>2.4719841793012523E-2</v>
      </c>
      <c r="E63" s="157">
        <f>IS!C23/IS!C$19</f>
        <v>3.1851544107464339E-2</v>
      </c>
      <c r="F63" s="157">
        <f>IS!D23/IS!D$19</f>
        <v>3.1297980394472659E-2</v>
      </c>
      <c r="G63" s="157">
        <f>IS!E23/IS!E$19</f>
        <v>2.5862068965517241E-2</v>
      </c>
      <c r="H63" s="157">
        <f>IS!F23/IS!F$19</f>
        <v>2.6857816895018601E-2</v>
      </c>
      <c r="I63" s="157">
        <f>IS!G23/IS!G$19</f>
        <v>2.5218157073092627E-2</v>
      </c>
      <c r="J63" s="157">
        <f>IS!H23/IS!H$19</f>
        <v>2.416411154913126E-2</v>
      </c>
      <c r="K63" s="157">
        <f>IS!I23/IS!I$19</f>
        <v>2.5556471558120363E-2</v>
      </c>
      <c r="L63" s="157">
        <f>IS!J23/IS!J$19</f>
        <v>2.310567448182127E-2</v>
      </c>
      <c r="M63" s="157">
        <f>IS!K23/IS!K$19</f>
        <v>1.9378018612321829E-2</v>
      </c>
    </row>
    <row r="64" spans="1:15" ht="14.65" thickBot="1" x14ac:dyDescent="0.5">
      <c r="A64" s="2" t="s">
        <v>66</v>
      </c>
      <c r="C64" s="154">
        <f>SUM(C61:C63)</f>
        <v>0</v>
      </c>
      <c r="D64" s="154">
        <f t="shared" ref="D64:L64" si="3">SUM(D61:D63)</f>
        <v>0.32135794330916279</v>
      </c>
      <c r="E64" s="154">
        <f t="shared" si="3"/>
        <v>0.35895305359368507</v>
      </c>
      <c r="F64" s="154">
        <f t="shared" si="3"/>
        <v>0.36778079603165231</v>
      </c>
      <c r="G64" s="154">
        <f t="shared" si="3"/>
        <v>0.35234562951082599</v>
      </c>
      <c r="H64" s="154">
        <f t="shared" si="3"/>
        <v>0.36203611287541965</v>
      </c>
      <c r="I64" s="154">
        <f t="shared" si="3"/>
        <v>0.37202786005924265</v>
      </c>
      <c r="J64" s="154">
        <f t="shared" si="3"/>
        <v>0.36195064972988761</v>
      </c>
      <c r="K64" s="154">
        <f t="shared" si="3"/>
        <v>0.23433635614179718</v>
      </c>
      <c r="L64" s="154">
        <f t="shared" si="3"/>
        <v>0.22303771661569827</v>
      </c>
      <c r="M64" s="154">
        <f>SUM(M61:M63)</f>
        <v>0.277947932618683</v>
      </c>
      <c r="N64" s="169">
        <f>AVERAGE(K64:M64)</f>
        <v>0.24510733512539282</v>
      </c>
      <c r="O64" s="2" t="s">
        <v>67</v>
      </c>
    </row>
    <row r="66" spans="1:15" x14ac:dyDescent="0.45">
      <c r="A66" s="1" t="s">
        <v>68</v>
      </c>
    </row>
    <row r="67" spans="1:15" x14ac:dyDescent="0.45">
      <c r="A67" s="2" t="s">
        <v>69</v>
      </c>
      <c r="D67" s="11">
        <f>BS!B7</f>
        <v>1987</v>
      </c>
      <c r="E67" s="11">
        <f>BS!C7</f>
        <v>2494</v>
      </c>
      <c r="F67" s="11">
        <f>BS!D7</f>
        <v>1929</v>
      </c>
      <c r="G67" s="11">
        <f>BS!E7</f>
        <v>1723</v>
      </c>
      <c r="H67" s="11">
        <f>BS!F7</f>
        <v>2216</v>
      </c>
      <c r="I67" s="11">
        <f>BS!G7</f>
        <v>2538</v>
      </c>
      <c r="J67" s="11">
        <f>BS!H7</f>
        <v>3595</v>
      </c>
      <c r="K67" s="11">
        <f>BS!I7</f>
        <v>1778</v>
      </c>
      <c r="L67" s="11">
        <f>BS!J7</f>
        <v>2133</v>
      </c>
      <c r="M67" s="11">
        <f>BS!K7</f>
        <v>7895</v>
      </c>
    </row>
    <row r="68" spans="1:15" ht="14.65" thickBot="1" x14ac:dyDescent="0.5">
      <c r="A68" s="2" t="s">
        <v>70</v>
      </c>
      <c r="C68" s="40"/>
      <c r="D68" s="206">
        <f>IS!B5</f>
        <v>70395</v>
      </c>
      <c r="E68" s="206">
        <f>IS!C5</f>
        <v>74754</v>
      </c>
      <c r="F68" s="206">
        <f>IS!D5</f>
        <v>78812</v>
      </c>
      <c r="G68" s="206">
        <f>IS!E5</f>
        <v>83176</v>
      </c>
      <c r="H68" s="206">
        <f>IS!F5</f>
        <v>88519</v>
      </c>
      <c r="I68" s="206">
        <f>IS!G5</f>
        <v>94595</v>
      </c>
      <c r="J68" s="206">
        <f>IS!H5</f>
        <v>100904</v>
      </c>
      <c r="K68" s="206">
        <f>IS!I5</f>
        <v>108203</v>
      </c>
      <c r="L68" s="206">
        <f>IS!J5</f>
        <v>110225</v>
      </c>
      <c r="M68" s="206">
        <f>IS!K5</f>
        <v>132110</v>
      </c>
    </row>
    <row r="69" spans="1:15" ht="14.65" thickBot="1" x14ac:dyDescent="0.5">
      <c r="A69" s="2" t="s">
        <v>71</v>
      </c>
      <c r="C69" s="154"/>
      <c r="D69" s="154">
        <f t="shared" ref="D69:M69" si="4">D67/D68</f>
        <v>2.8226436536685846E-2</v>
      </c>
      <c r="E69" s="154">
        <f t="shared" si="4"/>
        <v>3.3362763196618239E-2</v>
      </c>
      <c r="F69" s="154">
        <f t="shared" si="4"/>
        <v>2.4475968126681215E-2</v>
      </c>
      <c r="G69" s="154">
        <f t="shared" si="4"/>
        <v>2.0715110127921516E-2</v>
      </c>
      <c r="H69" s="154">
        <f t="shared" si="4"/>
        <v>2.503417345428665E-2</v>
      </c>
      <c r="I69" s="154">
        <f t="shared" si="4"/>
        <v>2.6830170727839737E-2</v>
      </c>
      <c r="J69" s="154">
        <f t="shared" si="4"/>
        <v>3.5627923570918894E-2</v>
      </c>
      <c r="K69" s="154">
        <f t="shared" si="4"/>
        <v>1.6432076744637394E-2</v>
      </c>
      <c r="L69" s="154">
        <f t="shared" si="4"/>
        <v>1.9351326831481063E-2</v>
      </c>
      <c r="M69" s="154">
        <f t="shared" si="4"/>
        <v>5.9760805389448189E-2</v>
      </c>
      <c r="N69" s="169">
        <f>MIN(D69:M69)</f>
        <v>1.6432076744637394E-2</v>
      </c>
      <c r="O69" s="2" t="s">
        <v>72</v>
      </c>
    </row>
    <row r="71" spans="1:15" x14ac:dyDescent="0.45">
      <c r="A71" s="1" t="s">
        <v>73</v>
      </c>
    </row>
    <row r="72" spans="1:15" x14ac:dyDescent="0.45">
      <c r="A72" s="257" t="s">
        <v>74</v>
      </c>
      <c r="D72" s="224">
        <f>IS!B28</f>
        <v>2.4900000000000002</v>
      </c>
      <c r="E72" s="224">
        <f>IS!C28</f>
        <v>3.03</v>
      </c>
      <c r="F72" s="224">
        <f>IS!D28</f>
        <v>3.78</v>
      </c>
      <c r="G72" s="224">
        <f>IS!E28</f>
        <v>4.74</v>
      </c>
      <c r="H72" s="224">
        <f>IS!F28</f>
        <v>5.49</v>
      </c>
      <c r="I72" s="224">
        <f>IS!G28</f>
        <v>6.47</v>
      </c>
      <c r="J72" s="224">
        <f>IS!H28</f>
        <v>7.33</v>
      </c>
      <c r="K72" s="224">
        <f>IS!I28</f>
        <v>9.7799999999999994</v>
      </c>
      <c r="L72" s="224">
        <f>IS!J28</f>
        <v>10.29</v>
      </c>
      <c r="M72" s="224">
        <f>IS!K28</f>
        <v>11.98</v>
      </c>
    </row>
    <row r="73" spans="1:15" ht="14.65" thickBot="1" x14ac:dyDescent="0.5">
      <c r="A73" s="180" t="s">
        <v>75</v>
      </c>
      <c r="C73" s="40"/>
      <c r="D73" s="224">
        <f>IS!B29</f>
        <v>1.04</v>
      </c>
      <c r="E73" s="224">
        <f>IS!C29</f>
        <v>1.1599999999999999</v>
      </c>
      <c r="F73" s="224">
        <f>IS!D29</f>
        <v>1.56</v>
      </c>
      <c r="G73" s="224">
        <f>IS!E29</f>
        <v>1.88</v>
      </c>
      <c r="H73" s="224">
        <f>IS!F29</f>
        <v>2.36</v>
      </c>
      <c r="I73" s="224">
        <f>IS!G29</f>
        <v>2.76</v>
      </c>
      <c r="J73" s="224">
        <f>IS!H29</f>
        <v>3.56</v>
      </c>
      <c r="K73" s="224">
        <f>IS!I29</f>
        <v>4.12</v>
      </c>
      <c r="L73" s="224">
        <f>IS!J29</f>
        <v>5.44</v>
      </c>
      <c r="M73" s="224">
        <f>IS!K29</f>
        <v>6</v>
      </c>
      <c r="N73" s="49"/>
    </row>
    <row r="74" spans="1:15" ht="14.65" thickBot="1" x14ac:dyDescent="0.5">
      <c r="A74" s="2" t="s">
        <v>76</v>
      </c>
      <c r="C74" s="258"/>
      <c r="D74" s="258">
        <f t="shared" ref="D74:M74" si="5">D73/D72</f>
        <v>0.41767068273092367</v>
      </c>
      <c r="E74" s="258">
        <f t="shared" si="5"/>
        <v>0.38283828382838286</v>
      </c>
      <c r="F74" s="258">
        <f t="shared" si="5"/>
        <v>0.41269841269841273</v>
      </c>
      <c r="G74" s="258">
        <f t="shared" si="5"/>
        <v>0.39662447257383965</v>
      </c>
      <c r="H74" s="258">
        <f t="shared" si="5"/>
        <v>0.42987249544626588</v>
      </c>
      <c r="I74" s="258">
        <f t="shared" si="5"/>
        <v>0.42658423493044823</v>
      </c>
      <c r="J74" s="258">
        <f t="shared" si="5"/>
        <v>0.48567530695770805</v>
      </c>
      <c r="K74" s="258">
        <f t="shared" si="5"/>
        <v>0.42126789366053174</v>
      </c>
      <c r="L74" s="258">
        <f t="shared" si="5"/>
        <v>0.52866861030126344</v>
      </c>
      <c r="M74" s="258">
        <f t="shared" si="5"/>
        <v>0.5008347245409015</v>
      </c>
      <c r="N74" s="259">
        <f>B26</f>
        <v>0.4402735117668678</v>
      </c>
      <c r="O74" s="2" t="s">
        <v>61</v>
      </c>
    </row>
    <row r="76" spans="1:15" ht="14.65" thickBot="1" x14ac:dyDescent="0.5"/>
    <row r="77" spans="1:15" ht="14.65" thickBot="1" x14ac:dyDescent="0.5">
      <c r="A77" t="s">
        <v>77</v>
      </c>
      <c r="D77" s="154">
        <f>BS!B23/(BS!B19-BS!B11)</f>
        <v>0</v>
      </c>
      <c r="E77" s="154">
        <f>BS!C23/(BS!C19-BS!C11)</f>
        <v>0</v>
      </c>
      <c r="F77" s="154">
        <f>BS!D23/(BS!D19-BS!D11)</f>
        <v>0</v>
      </c>
      <c r="G77" s="154">
        <f>BS!E23/(BS!E19-BS!E11)</f>
        <v>1.1767570199642915E-2</v>
      </c>
      <c r="H77" s="154">
        <f>BS!F23/(BS!F19-BS!F11)</f>
        <v>1.3695413992800125E-2</v>
      </c>
      <c r="I77" s="154">
        <f>BS!G23/(BS!G19-BS!G11)</f>
        <v>2.8127723635211155E-2</v>
      </c>
      <c r="J77" s="154">
        <f>BS!H23/(BS!H19-BS!H11)</f>
        <v>6.0907954367869978E-2</v>
      </c>
      <c r="K77" s="154">
        <f>BS!I23/(BS!I19-BS!I11)</f>
        <v>5.2563397974405277E-2</v>
      </c>
      <c r="L77" s="154">
        <f>BS!J23/(BS!J19-BS!J11)</f>
        <v>3.0993444918220581E-2</v>
      </c>
      <c r="M77" s="154">
        <f>BS!K23/(BS!K19-BS!K11)</f>
        <v>0</v>
      </c>
      <c r="N77" s="169">
        <f>AVERAGE(D77:M77)</f>
        <v>1.9805550508815006E-2</v>
      </c>
      <c r="O77" s="2" t="s">
        <v>61</v>
      </c>
    </row>
    <row r="78" spans="1:15" ht="14.65" thickBot="1" x14ac:dyDescent="0.5">
      <c r="A78"/>
      <c r="D78" s="154"/>
      <c r="E78" s="154"/>
      <c r="F78" s="154"/>
      <c r="G78" s="154"/>
      <c r="H78" s="154"/>
      <c r="I78" s="154"/>
      <c r="J78" s="154"/>
      <c r="K78" s="154"/>
      <c r="L78" s="154"/>
      <c r="M78" s="154"/>
      <c r="N78" s="154"/>
    </row>
    <row r="79" spans="1:15" ht="14.65" thickBot="1" x14ac:dyDescent="0.5">
      <c r="A79" s="2" t="s">
        <v>78</v>
      </c>
      <c r="D79" s="154">
        <f>BS!B35/(BS!B19-BS!B7)</f>
        <v>0.27998235187251824</v>
      </c>
      <c r="E79" s="154">
        <f>BS!C35/(BS!C19-BS!C7)</f>
        <v>0.27976159626846331</v>
      </c>
      <c r="F79" s="154">
        <f>BS!D35/(BS!D19-BS!D7)</f>
        <v>0.38155951177796782</v>
      </c>
      <c r="G79" s="154">
        <f>BS!E35/(BS!E19-BS!E7)</f>
        <v>0.44232530152002719</v>
      </c>
      <c r="H79" s="154">
        <f>BS!F35/(BS!F19-BS!F7)</f>
        <v>0.51979768427838247</v>
      </c>
      <c r="I79" s="154">
        <f>BS!G35/(BS!G19-BS!G7)</f>
        <v>0.56621648362521027</v>
      </c>
      <c r="J79" s="154">
        <f>BS!H35/(BS!H19-BS!H7)</f>
        <v>0.62219670689402451</v>
      </c>
      <c r="K79" s="154">
        <f>BS!I35/(BS!I19-BS!I7)</f>
        <v>0.65986974541148613</v>
      </c>
      <c r="L79" s="154">
        <f>BS!J35/(BS!J19-BS!J7)</f>
        <v>0.62132659918945887</v>
      </c>
      <c r="M79" s="154">
        <f>BS!K35/(BS!K19-BS!K7)</f>
        <v>0.59404013655361643</v>
      </c>
      <c r="N79" s="169">
        <f>AVERAGE(D79:M79)</f>
        <v>0.49670761173911548</v>
      </c>
      <c r="O79" s="2" t="s">
        <v>61</v>
      </c>
    </row>
    <row r="80" spans="1:15" ht="14.65" thickBot="1" x14ac:dyDescent="0.5"/>
    <row r="81" spans="1:15" ht="14.65" thickBot="1" x14ac:dyDescent="0.5">
      <c r="A81" s="2" t="s">
        <v>79</v>
      </c>
      <c r="C81" s="154">
        <f>BS!B28/IS!B24</f>
        <v>1.0526315789473684E-2</v>
      </c>
      <c r="D81" s="154">
        <f>BS!C28/IS!C24</f>
        <v>8.1906180193596426E-3</v>
      </c>
      <c r="E81" s="154">
        <f>BS!D28/IS!D24</f>
        <v>3.8935756002595719E-3</v>
      </c>
      <c r="F81" s="154">
        <f>BS!E28/IS!E24</f>
        <v>9.6392178463233277E-3</v>
      </c>
      <c r="G81" s="154">
        <f>BS!F28/IS!F24</f>
        <v>8.4745762711864406E-3</v>
      </c>
      <c r="H81" s="154">
        <f>BS!G28/IS!G24</f>
        <v>5.5138950154389058E-3</v>
      </c>
      <c r="I81" s="154">
        <f>BS!H28/IS!H24</f>
        <v>1.0655090765588003E-2</v>
      </c>
      <c r="J81" s="154">
        <f>BS!I28/IS!I24</f>
        <v>3.2023289665211062E-3</v>
      </c>
      <c r="K81" s="154">
        <f>BS!J28/IS!J24</f>
        <v>1.5836452634609848E-2</v>
      </c>
      <c r="L81" s="154">
        <f>BS!K28/IS!K24</f>
        <v>4.693579766536965E-2</v>
      </c>
      <c r="M81" s="154">
        <f>BS!L28/IS!L24</f>
        <v>3.8759041607112084E-2</v>
      </c>
      <c r="N81" s="169">
        <f>AVERAGE(C81:M81)</f>
        <v>1.4693355471022023E-2</v>
      </c>
      <c r="O81" s="2" t="s">
        <v>61</v>
      </c>
    </row>
    <row r="82" spans="1:15" ht="14.65" thickBot="1" x14ac:dyDescent="0.5"/>
    <row r="83" spans="1:15" ht="14.65" thickBot="1" x14ac:dyDescent="0.5">
      <c r="A83" s="2" t="s">
        <v>80</v>
      </c>
      <c r="D83" s="49">
        <f>IS!B29/IS!B28</f>
        <v>0.41767068273092367</v>
      </c>
      <c r="E83" s="49">
        <f>IS!C29/IS!C28</f>
        <v>0.38283828382838286</v>
      </c>
      <c r="F83" s="49">
        <f>IS!D29/IS!D28</f>
        <v>0.41269841269841273</v>
      </c>
      <c r="G83" s="49">
        <f>IS!E29/IS!E28</f>
        <v>0.39662447257383965</v>
      </c>
      <c r="H83" s="49">
        <f>IS!F29/IS!F28</f>
        <v>0.42987249544626588</v>
      </c>
      <c r="I83" s="49">
        <f>IS!G29/IS!G28</f>
        <v>0.42658423493044823</v>
      </c>
      <c r="J83" s="49">
        <f>IS!H29/IS!H28</f>
        <v>0.48567530695770805</v>
      </c>
      <c r="K83" s="49">
        <f>IS!I29/IS!I28</f>
        <v>0.42126789366053174</v>
      </c>
      <c r="L83" s="49">
        <f>IS!J29/IS!J28</f>
        <v>0.52866861030126344</v>
      </c>
      <c r="M83" s="49">
        <f>IS!K29/IS!K28</f>
        <v>0.5008347245409015</v>
      </c>
      <c r="N83" s="255">
        <f>AVERAGE(D83:M83)</f>
        <v>0.4402735117668678</v>
      </c>
      <c r="O83" s="2" t="s">
        <v>61</v>
      </c>
    </row>
  </sheetData>
  <mergeCells count="12">
    <mergeCell ref="Y29:Y35"/>
    <mergeCell ref="AA4:AG4"/>
    <mergeCell ref="Y6:Y12"/>
    <mergeCell ref="AA15:AG15"/>
    <mergeCell ref="Y17:Y24"/>
    <mergeCell ref="AA27:AG27"/>
    <mergeCell ref="O29:O35"/>
    <mergeCell ref="Q4:W4"/>
    <mergeCell ref="O6:O12"/>
    <mergeCell ref="Q15:W15"/>
    <mergeCell ref="O17:O24"/>
    <mergeCell ref="Q27:W27"/>
  </mergeCells>
  <phoneticPr fontId="0" type="noConversion"/>
  <printOptions horizontalCentered="1" verticalCentered="1"/>
  <pageMargins left="0.25" right="0.25" top="0.75" bottom="0.75" header="0.3" footer="0.3"/>
  <pageSetup scale="70" orientation="landscape" r:id="rId1"/>
  <headerFooter alignWithMargins="0"/>
  <ignoredErrors>
    <ignoredError sqref="F58:M58" evalError="1"/>
  </ignoredErrors>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X1073"/>
  <sheetViews>
    <sheetView showGridLines="0" zoomScaleNormal="100" workbookViewId="0">
      <pane xSplit="1" ySplit="4" topLeftCell="I5" activePane="bottomRight" state="frozen"/>
      <selection pane="topRight" activeCell="B1" sqref="B1"/>
      <selection pane="bottomLeft" activeCell="A5" sqref="A5"/>
      <selection pane="bottomRight"/>
    </sheetView>
  </sheetViews>
  <sheetFormatPr defaultColWidth="9.265625" defaultRowHeight="14.25" x14ac:dyDescent="0.45"/>
  <cols>
    <col min="1" max="1" width="34" style="6" customWidth="1"/>
    <col min="2" max="2" width="11.73046875" style="7" hidden="1" customWidth="1"/>
    <col min="3" max="3" width="11.73046875" style="17" hidden="1" customWidth="1"/>
    <col min="4" max="4" width="11.73046875" style="18" hidden="1" customWidth="1"/>
    <col min="5" max="7" width="11.73046875" style="17" hidden="1" customWidth="1"/>
    <col min="8" max="8" width="13" style="17" hidden="1" customWidth="1"/>
    <col min="9" max="10" width="13" style="17" customWidth="1"/>
    <col min="11" max="11" width="14.3984375" style="17" customWidth="1"/>
    <col min="12" max="12" width="14.265625" style="17" customWidth="1"/>
    <col min="13" max="15" width="13" style="7" customWidth="1"/>
    <col min="16" max="21" width="13" style="7" bestFit="1" customWidth="1"/>
    <col min="22" max="50" width="9.265625" style="7"/>
    <col min="51" max="16384" width="9.265625" style="2"/>
  </cols>
  <sheetData>
    <row r="1" spans="1:50" x14ac:dyDescent="0.45">
      <c r="A1" s="4" t="str">
        <f>Inputs!A1</f>
        <v>Home Depot, Inc.</v>
      </c>
      <c r="B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row>
    <row r="2" spans="1:50" x14ac:dyDescent="0.45">
      <c r="A2" s="5" t="s">
        <v>81</v>
      </c>
      <c r="B2" s="2"/>
      <c r="M2" s="2"/>
      <c r="N2" s="2"/>
      <c r="O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row>
    <row r="3" spans="1:50" x14ac:dyDescent="0.45">
      <c r="A3" s="6" t="s">
        <v>82</v>
      </c>
    </row>
    <row r="4" spans="1:50" s="371" customFormat="1" x14ac:dyDescent="0.45">
      <c r="A4" s="105" t="str">
        <f>CONCATENATE("Fiscal Years Ending ",Inputs!B7)</f>
        <v>Fiscal Years Ending 1/31</v>
      </c>
      <c r="B4" s="106">
        <v>2012</v>
      </c>
      <c r="C4" s="106">
        <v>2013</v>
      </c>
      <c r="D4" s="106">
        <v>2014</v>
      </c>
      <c r="E4" s="106">
        <v>2015</v>
      </c>
      <c r="F4" s="106">
        <v>2016</v>
      </c>
      <c r="G4" s="106">
        <v>2017</v>
      </c>
      <c r="H4" s="106">
        <v>2018</v>
      </c>
      <c r="I4" s="106">
        <v>2019</v>
      </c>
      <c r="J4" s="106">
        <v>2020</v>
      </c>
      <c r="K4" s="106">
        <v>2021</v>
      </c>
      <c r="L4" s="106" t="s">
        <v>38</v>
      </c>
      <c r="M4" s="106" t="s">
        <v>39</v>
      </c>
      <c r="N4" s="106" t="s">
        <v>40</v>
      </c>
      <c r="O4" s="106" t="s">
        <v>41</v>
      </c>
      <c r="P4" s="106" t="s">
        <v>42</v>
      </c>
      <c r="Q4" s="106" t="s">
        <v>43</v>
      </c>
      <c r="R4" s="106" t="s">
        <v>44</v>
      </c>
      <c r="S4" s="106" t="s">
        <v>45</v>
      </c>
      <c r="T4" s="106" t="s">
        <v>46</v>
      </c>
      <c r="U4" s="106" t="s">
        <v>47</v>
      </c>
    </row>
    <row r="5" spans="1:50" x14ac:dyDescent="0.45">
      <c r="A5" s="4" t="s">
        <v>83</v>
      </c>
      <c r="B5" s="351">
        <v>70395</v>
      </c>
      <c r="C5" s="351">
        <v>74754</v>
      </c>
      <c r="D5" s="351">
        <v>78812</v>
      </c>
      <c r="E5" s="351">
        <v>77468</v>
      </c>
      <c r="F5" s="351">
        <v>88519</v>
      </c>
      <c r="G5" s="351">
        <v>94565</v>
      </c>
      <c r="H5" s="351">
        <v>100904</v>
      </c>
      <c r="I5" s="351">
        <v>108203</v>
      </c>
      <c r="J5" s="351">
        <v>110225</v>
      </c>
      <c r="K5" s="351">
        <v>132110</v>
      </c>
      <c r="L5" s="209">
        <f t="shared" ref="L5:U5" si="0">L$23*L$21</f>
        <v>135644.14119608086</v>
      </c>
      <c r="M5" s="209">
        <f t="shared" si="0"/>
        <v>139005.2850634926</v>
      </c>
      <c r="N5" s="209">
        <f>N$23*N$21</f>
        <v>142310.03918442919</v>
      </c>
      <c r="O5" s="209">
        <f t="shared" si="0"/>
        <v>145692.92392871628</v>
      </c>
      <c r="P5" s="209">
        <f t="shared" si="0"/>
        <v>148280.10761592101</v>
      </c>
      <c r="Q5" s="209">
        <f t="shared" si="0"/>
        <v>150912.78379259055</v>
      </c>
      <c r="R5" s="209">
        <f t="shared" si="0"/>
        <v>153591.74589936386</v>
      </c>
      <c r="S5" s="209">
        <f t="shared" si="0"/>
        <v>156317.80112090299</v>
      </c>
      <c r="T5" s="209">
        <f t="shared" si="0"/>
        <v>159091.77062258119</v>
      </c>
      <c r="U5" s="209">
        <f t="shared" si="0"/>
        <v>161914.48979122608</v>
      </c>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row>
    <row r="6" spans="1:50" x14ac:dyDescent="0.45">
      <c r="A6" s="186" t="s">
        <v>84</v>
      </c>
      <c r="B6" s="11">
        <f t="shared" ref="B6:H6" si="1">SUM(B7:B10)</f>
        <v>2252</v>
      </c>
      <c r="C6" s="11">
        <f t="shared" si="1"/>
        <v>2256</v>
      </c>
      <c r="D6" s="11">
        <f t="shared" si="1"/>
        <v>2263</v>
      </c>
      <c r="E6" s="11">
        <f t="shared" si="1"/>
        <v>2269</v>
      </c>
      <c r="F6" s="11">
        <f t="shared" si="1"/>
        <v>2274</v>
      </c>
      <c r="G6" s="11">
        <f t="shared" si="1"/>
        <v>2278</v>
      </c>
      <c r="H6" s="11">
        <f t="shared" si="1"/>
        <v>2284</v>
      </c>
      <c r="I6" s="203">
        <f>SUM(I7:I9)</f>
        <v>2287</v>
      </c>
      <c r="J6" s="203">
        <f>SUM(J7:J9)</f>
        <v>2291</v>
      </c>
      <c r="K6" s="203">
        <f>SUM(K7:K9)</f>
        <v>2296</v>
      </c>
      <c r="L6" s="212">
        <f t="shared" ref="L6:U6" si="2">K6+4</f>
        <v>2300</v>
      </c>
      <c r="M6" s="212">
        <f t="shared" si="2"/>
        <v>2304</v>
      </c>
      <c r="N6" s="212">
        <f t="shared" si="2"/>
        <v>2308</v>
      </c>
      <c r="O6" s="212">
        <f t="shared" si="2"/>
        <v>2312</v>
      </c>
      <c r="P6" s="212">
        <f t="shared" si="2"/>
        <v>2316</v>
      </c>
      <c r="Q6" s="212">
        <f t="shared" si="2"/>
        <v>2320</v>
      </c>
      <c r="R6" s="212">
        <f t="shared" si="2"/>
        <v>2324</v>
      </c>
      <c r="S6" s="212">
        <f t="shared" si="2"/>
        <v>2328</v>
      </c>
      <c r="T6" s="212">
        <f t="shared" si="2"/>
        <v>2332</v>
      </c>
      <c r="U6" s="212">
        <f t="shared" si="2"/>
        <v>2336</v>
      </c>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row>
    <row r="7" spans="1:50" s="1" customFormat="1" x14ac:dyDescent="0.45">
      <c r="A7" s="183" t="s">
        <v>85</v>
      </c>
      <c r="B7" s="11">
        <v>1974</v>
      </c>
      <c r="C7" s="11">
        <v>1976</v>
      </c>
      <c r="D7" s="11">
        <v>1977</v>
      </c>
      <c r="E7" s="11">
        <v>1977</v>
      </c>
      <c r="F7" s="11">
        <v>1977</v>
      </c>
      <c r="G7" s="11">
        <v>1977</v>
      </c>
      <c r="H7" s="11">
        <v>1980</v>
      </c>
      <c r="I7" s="2">
        <v>1981</v>
      </c>
      <c r="J7" s="2">
        <v>1984</v>
      </c>
      <c r="K7" s="2">
        <v>1987</v>
      </c>
      <c r="L7" s="212">
        <f>L$6*L$11</f>
        <v>2000.8032031956586</v>
      </c>
      <c r="M7" s="212">
        <f t="shared" ref="M7:U7" si="3">M$6*M$11</f>
        <v>2004.2828609403466</v>
      </c>
      <c r="N7" s="212">
        <f t="shared" si="3"/>
        <v>2007.7625186850348</v>
      </c>
      <c r="O7" s="212">
        <f t="shared" si="3"/>
        <v>2011.2421764297228</v>
      </c>
      <c r="P7" s="212">
        <f t="shared" si="3"/>
        <v>2014.721834174411</v>
      </c>
      <c r="Q7" s="212">
        <f t="shared" si="3"/>
        <v>2018.201491919099</v>
      </c>
      <c r="R7" s="212">
        <f t="shared" si="3"/>
        <v>2021.6811496637872</v>
      </c>
      <c r="S7" s="212">
        <f t="shared" si="3"/>
        <v>2025.1608074084752</v>
      </c>
      <c r="T7" s="212">
        <f t="shared" si="3"/>
        <v>2028.6404651531634</v>
      </c>
      <c r="U7" s="212">
        <f t="shared" si="3"/>
        <v>2032.1201228978514</v>
      </c>
    </row>
    <row r="8" spans="1:50" x14ac:dyDescent="0.45">
      <c r="A8" s="183" t="s">
        <v>86</v>
      </c>
      <c r="B8" s="11">
        <v>180</v>
      </c>
      <c r="C8" s="11">
        <v>180</v>
      </c>
      <c r="D8" s="11">
        <v>180</v>
      </c>
      <c r="E8" s="11">
        <v>181</v>
      </c>
      <c r="F8" s="11">
        <v>182</v>
      </c>
      <c r="G8" s="11">
        <v>182</v>
      </c>
      <c r="H8" s="11">
        <v>182</v>
      </c>
      <c r="I8" s="2">
        <v>182</v>
      </c>
      <c r="J8" s="2">
        <v>182</v>
      </c>
      <c r="K8" s="2">
        <v>182</v>
      </c>
      <c r="L8" s="212">
        <f>L$6*L$12</f>
        <v>183.29432605182481</v>
      </c>
      <c r="M8" s="212">
        <f t="shared" ref="M8:U8" si="4">M$6*M$12</f>
        <v>183.61309879278451</v>
      </c>
      <c r="N8" s="212">
        <f t="shared" si="4"/>
        <v>183.93187153374421</v>
      </c>
      <c r="O8" s="212">
        <f t="shared" si="4"/>
        <v>184.25064427470389</v>
      </c>
      <c r="P8" s="212">
        <f t="shared" si="4"/>
        <v>184.56941701566359</v>
      </c>
      <c r="Q8" s="212">
        <f t="shared" si="4"/>
        <v>184.88818975662329</v>
      </c>
      <c r="R8" s="212">
        <f t="shared" si="4"/>
        <v>185.20696249758299</v>
      </c>
      <c r="S8" s="212">
        <f t="shared" si="4"/>
        <v>185.52573523854267</v>
      </c>
      <c r="T8" s="212">
        <f t="shared" si="4"/>
        <v>185.84450797950237</v>
      </c>
      <c r="U8" s="212">
        <f t="shared" si="4"/>
        <v>186.16328072046207</v>
      </c>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row>
    <row r="9" spans="1:50" x14ac:dyDescent="0.45">
      <c r="A9" s="183" t="s">
        <v>87</v>
      </c>
      <c r="B9" s="11">
        <v>91</v>
      </c>
      <c r="C9" s="11">
        <v>100</v>
      </c>
      <c r="D9" s="11">
        <v>106</v>
      </c>
      <c r="E9" s="11">
        <v>111</v>
      </c>
      <c r="F9" s="11">
        <v>115</v>
      </c>
      <c r="G9" s="11">
        <v>119</v>
      </c>
      <c r="H9" s="11">
        <v>122</v>
      </c>
      <c r="I9" s="2">
        <v>124</v>
      </c>
      <c r="J9" s="2">
        <v>125</v>
      </c>
      <c r="K9" s="2">
        <v>127</v>
      </c>
      <c r="L9" s="212">
        <f>L$6*L$13</f>
        <v>115.18755068146901</v>
      </c>
      <c r="M9" s="212">
        <f t="shared" ref="M9:U9" si="5">M$6*M$13</f>
        <v>115.38787685656722</v>
      </c>
      <c r="N9" s="212">
        <f t="shared" si="5"/>
        <v>115.58820303166542</v>
      </c>
      <c r="O9" s="212">
        <f t="shared" si="5"/>
        <v>115.78852920676363</v>
      </c>
      <c r="P9" s="212">
        <f t="shared" si="5"/>
        <v>115.98885538186184</v>
      </c>
      <c r="Q9" s="212">
        <f t="shared" si="5"/>
        <v>116.18918155696004</v>
      </c>
      <c r="R9" s="212">
        <f t="shared" si="5"/>
        <v>116.38950773205825</v>
      </c>
      <c r="S9" s="212">
        <f t="shared" si="5"/>
        <v>116.58983390715646</v>
      </c>
      <c r="T9" s="212">
        <f t="shared" si="5"/>
        <v>116.79016008225466</v>
      </c>
      <c r="U9" s="212">
        <f t="shared" si="5"/>
        <v>116.99048625735287</v>
      </c>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row>
    <row r="10" spans="1:50" x14ac:dyDescent="0.45">
      <c r="A10" s="183" t="s">
        <v>88</v>
      </c>
      <c r="B10" s="11">
        <v>7</v>
      </c>
      <c r="C10" s="11">
        <v>0</v>
      </c>
      <c r="D10" s="11">
        <v>0</v>
      </c>
      <c r="E10" s="11">
        <v>0</v>
      </c>
      <c r="F10" s="11">
        <v>0</v>
      </c>
      <c r="G10" s="11">
        <v>0</v>
      </c>
      <c r="H10" s="11">
        <v>0</v>
      </c>
      <c r="I10" s="2">
        <v>0</v>
      </c>
      <c r="J10" s="2">
        <v>0</v>
      </c>
      <c r="K10" s="2">
        <v>0</v>
      </c>
      <c r="L10" s="212">
        <f>L$6*L$14</f>
        <v>0</v>
      </c>
      <c r="M10" s="212">
        <f t="shared" ref="M10:U10" si="6">M$6*M$14</f>
        <v>0</v>
      </c>
      <c r="N10" s="212">
        <f t="shared" si="6"/>
        <v>0</v>
      </c>
      <c r="O10" s="212">
        <f t="shared" si="6"/>
        <v>0</v>
      </c>
      <c r="P10" s="212">
        <f t="shared" si="6"/>
        <v>0</v>
      </c>
      <c r="Q10" s="212">
        <f t="shared" si="6"/>
        <v>0</v>
      </c>
      <c r="R10" s="212">
        <f t="shared" si="6"/>
        <v>0</v>
      </c>
      <c r="S10" s="212">
        <f t="shared" si="6"/>
        <v>0</v>
      </c>
      <c r="T10" s="212">
        <f t="shared" si="6"/>
        <v>0</v>
      </c>
      <c r="U10" s="212">
        <f t="shared" si="6"/>
        <v>0</v>
      </c>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row>
    <row r="11" spans="1:50" s="1" customFormat="1" x14ac:dyDescent="0.45">
      <c r="A11" s="2" t="s">
        <v>89</v>
      </c>
      <c r="B11" s="49">
        <f>B$7/B$6</f>
        <v>0.87655417406749558</v>
      </c>
      <c r="C11" s="49">
        <f t="shared" ref="C11:J11" si="7">C$7/C$6</f>
        <v>0.87588652482269502</v>
      </c>
      <c r="D11" s="49">
        <f t="shared" si="7"/>
        <v>0.87361908970393287</v>
      </c>
      <c r="E11" s="49">
        <f t="shared" si="7"/>
        <v>0.87130894667254299</v>
      </c>
      <c r="F11" s="49">
        <f t="shared" si="7"/>
        <v>0.86939313984168864</v>
      </c>
      <c r="G11" s="49">
        <f t="shared" si="7"/>
        <v>0.8678665496049166</v>
      </c>
      <c r="H11" s="49">
        <f t="shared" si="7"/>
        <v>0.86690017513134854</v>
      </c>
      <c r="I11" s="49">
        <f t="shared" si="7"/>
        <v>0.86620026235242675</v>
      </c>
      <c r="J11" s="49">
        <f t="shared" si="7"/>
        <v>0.8659973810563073</v>
      </c>
      <c r="K11" s="49">
        <f>K$7/K$6</f>
        <v>0.86541811846689898</v>
      </c>
      <c r="L11" s="208">
        <f>AVERAGE($B$11:$K$11)</f>
        <v>0.86991443617202546</v>
      </c>
      <c r="M11" s="208">
        <f t="shared" ref="M11:U11" si="8">AVERAGE($B$11:$K$11)</f>
        <v>0.86991443617202546</v>
      </c>
      <c r="N11" s="208">
        <f t="shared" si="8"/>
        <v>0.86991443617202546</v>
      </c>
      <c r="O11" s="208">
        <f t="shared" si="8"/>
        <v>0.86991443617202546</v>
      </c>
      <c r="P11" s="208">
        <f t="shared" si="8"/>
        <v>0.86991443617202546</v>
      </c>
      <c r="Q11" s="208">
        <f t="shared" si="8"/>
        <v>0.86991443617202546</v>
      </c>
      <c r="R11" s="208">
        <f t="shared" si="8"/>
        <v>0.86991443617202546</v>
      </c>
      <c r="S11" s="208">
        <f t="shared" si="8"/>
        <v>0.86991443617202546</v>
      </c>
      <c r="T11" s="208">
        <f t="shared" si="8"/>
        <v>0.86991443617202546</v>
      </c>
      <c r="U11" s="208">
        <f t="shared" si="8"/>
        <v>0.86991443617202546</v>
      </c>
    </row>
    <row r="12" spans="1:50" s="1" customFormat="1" x14ac:dyDescent="0.45">
      <c r="A12" s="6" t="s">
        <v>90</v>
      </c>
      <c r="B12" s="49">
        <f>B$8/B$6</f>
        <v>7.9928952042628773E-2</v>
      </c>
      <c r="C12" s="49">
        <f t="shared" ref="C12:K12" si="9">C$8/C$6</f>
        <v>7.9787234042553196E-2</v>
      </c>
      <c r="D12" s="49">
        <f t="shared" si="9"/>
        <v>7.9540433053468848E-2</v>
      </c>
      <c r="E12" s="49">
        <f t="shared" si="9"/>
        <v>7.9770824151608632E-2</v>
      </c>
      <c r="F12" s="49">
        <f t="shared" si="9"/>
        <v>8.0035180299032546E-2</v>
      </c>
      <c r="G12" s="49">
        <f t="shared" si="9"/>
        <v>7.9894644424934158E-2</v>
      </c>
      <c r="H12" s="49">
        <f t="shared" si="9"/>
        <v>7.9684763572679507E-2</v>
      </c>
      <c r="I12" s="49">
        <f t="shared" si="9"/>
        <v>7.9580236117184081E-2</v>
      </c>
      <c r="J12" s="49">
        <f t="shared" si="9"/>
        <v>7.9441292012221734E-2</v>
      </c>
      <c r="K12" s="49">
        <f t="shared" si="9"/>
        <v>7.926829268292683E-2</v>
      </c>
      <c r="L12" s="208">
        <f t="shared" ref="L12:U12" si="10">AVERAGE($B$12:$K$12)</f>
        <v>7.9693185239923831E-2</v>
      </c>
      <c r="M12" s="208">
        <f t="shared" si="10"/>
        <v>7.9693185239923831E-2</v>
      </c>
      <c r="N12" s="208">
        <f t="shared" si="10"/>
        <v>7.9693185239923831E-2</v>
      </c>
      <c r="O12" s="208">
        <f t="shared" si="10"/>
        <v>7.9693185239923831E-2</v>
      </c>
      <c r="P12" s="208">
        <f t="shared" si="10"/>
        <v>7.9693185239923831E-2</v>
      </c>
      <c r="Q12" s="208">
        <f t="shared" si="10"/>
        <v>7.9693185239923831E-2</v>
      </c>
      <c r="R12" s="208">
        <f t="shared" si="10"/>
        <v>7.9693185239923831E-2</v>
      </c>
      <c r="S12" s="208">
        <f t="shared" si="10"/>
        <v>7.9693185239923831E-2</v>
      </c>
      <c r="T12" s="208">
        <f t="shared" si="10"/>
        <v>7.9693185239923831E-2</v>
      </c>
      <c r="U12" s="208">
        <f t="shared" si="10"/>
        <v>7.9693185239923831E-2</v>
      </c>
    </row>
    <row r="13" spans="1:50" x14ac:dyDescent="0.45">
      <c r="A13" s="6" t="s">
        <v>91</v>
      </c>
      <c r="B13" s="49">
        <f>B$9/B$6</f>
        <v>4.0408525754884544E-2</v>
      </c>
      <c r="C13" s="49">
        <f t="shared" ref="C13:K13" si="11">C$9/C$6</f>
        <v>4.4326241134751775E-2</v>
      </c>
      <c r="D13" s="49">
        <f t="shared" si="11"/>
        <v>4.6840477242598322E-2</v>
      </c>
      <c r="E13" s="49">
        <f t="shared" si="11"/>
        <v>4.8920229175848394E-2</v>
      </c>
      <c r="F13" s="49">
        <f t="shared" si="11"/>
        <v>5.0571679859278802E-2</v>
      </c>
      <c r="G13" s="49">
        <f t="shared" si="11"/>
        <v>5.2238805970149252E-2</v>
      </c>
      <c r="H13" s="49">
        <f t="shared" si="11"/>
        <v>5.3415061295971976E-2</v>
      </c>
      <c r="I13" s="49">
        <f t="shared" si="11"/>
        <v>5.4219501530389159E-2</v>
      </c>
      <c r="J13" s="49">
        <f t="shared" si="11"/>
        <v>5.456132693147097E-2</v>
      </c>
      <c r="K13" s="49">
        <f t="shared" si="11"/>
        <v>5.5313588850174213E-2</v>
      </c>
      <c r="L13" s="208">
        <f t="shared" ref="L13:U13" si="12">AVERAGE($B$13:$K$13)</f>
        <v>5.0081543774551741E-2</v>
      </c>
      <c r="M13" s="208">
        <f t="shared" si="12"/>
        <v>5.0081543774551741E-2</v>
      </c>
      <c r="N13" s="208">
        <f t="shared" si="12"/>
        <v>5.0081543774551741E-2</v>
      </c>
      <c r="O13" s="208">
        <f t="shared" si="12"/>
        <v>5.0081543774551741E-2</v>
      </c>
      <c r="P13" s="208">
        <f t="shared" si="12"/>
        <v>5.0081543774551741E-2</v>
      </c>
      <c r="Q13" s="208">
        <f t="shared" si="12"/>
        <v>5.0081543774551741E-2</v>
      </c>
      <c r="R13" s="208">
        <f t="shared" si="12"/>
        <v>5.0081543774551741E-2</v>
      </c>
      <c r="S13" s="208">
        <f t="shared" si="12"/>
        <v>5.0081543774551741E-2</v>
      </c>
      <c r="T13" s="208">
        <f t="shared" si="12"/>
        <v>5.0081543774551741E-2</v>
      </c>
      <c r="U13" s="208">
        <f t="shared" si="12"/>
        <v>5.0081543774551741E-2</v>
      </c>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row>
    <row r="14" spans="1:50" x14ac:dyDescent="0.45">
      <c r="A14" s="6" t="s">
        <v>92</v>
      </c>
      <c r="B14" s="49">
        <f>B$10/B$6</f>
        <v>3.1083481349911189E-3</v>
      </c>
      <c r="C14" s="49">
        <f t="shared" ref="C14:K14" si="13">C$10/C$6</f>
        <v>0</v>
      </c>
      <c r="D14" s="49">
        <f t="shared" si="13"/>
        <v>0</v>
      </c>
      <c r="E14" s="49">
        <f t="shared" si="13"/>
        <v>0</v>
      </c>
      <c r="F14" s="49">
        <f t="shared" si="13"/>
        <v>0</v>
      </c>
      <c r="G14" s="49">
        <f t="shared" si="13"/>
        <v>0</v>
      </c>
      <c r="H14" s="49">
        <f t="shared" si="13"/>
        <v>0</v>
      </c>
      <c r="I14" s="49">
        <f t="shared" si="13"/>
        <v>0</v>
      </c>
      <c r="J14" s="49">
        <f t="shared" si="13"/>
        <v>0</v>
      </c>
      <c r="K14" s="49">
        <f t="shared" si="13"/>
        <v>0</v>
      </c>
      <c r="L14" s="208">
        <v>0</v>
      </c>
      <c r="M14" s="208">
        <v>0</v>
      </c>
      <c r="N14" s="208">
        <v>0</v>
      </c>
      <c r="O14" s="208">
        <v>0</v>
      </c>
      <c r="P14" s="208">
        <v>0</v>
      </c>
      <c r="Q14" s="208">
        <v>0</v>
      </c>
      <c r="R14" s="208">
        <v>0</v>
      </c>
      <c r="S14" s="208">
        <v>0</v>
      </c>
      <c r="T14" s="208">
        <v>0</v>
      </c>
      <c r="U14" s="208">
        <v>0</v>
      </c>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row>
    <row r="15" spans="1:50" x14ac:dyDescent="0.45">
      <c r="A15" s="4" t="s">
        <v>93</v>
      </c>
      <c r="B15" s="47">
        <f>B$5/B$6</f>
        <v>31.258880994671404</v>
      </c>
      <c r="C15" s="47">
        <f t="shared" ref="C15:K15" si="14">C$5/C$6</f>
        <v>33.13563829787234</v>
      </c>
      <c r="D15" s="47">
        <f t="shared" si="14"/>
        <v>34.826336721166591</v>
      </c>
      <c r="E15" s="47">
        <f t="shared" si="14"/>
        <v>34.1419127368885</v>
      </c>
      <c r="F15" s="47">
        <f t="shared" si="14"/>
        <v>38.926561125769567</v>
      </c>
      <c r="G15" s="47">
        <f t="shared" si="14"/>
        <v>41.512291483757679</v>
      </c>
      <c r="H15" s="47">
        <f t="shared" si="14"/>
        <v>44.17863397548161</v>
      </c>
      <c r="I15" s="47">
        <f t="shared" si="14"/>
        <v>47.312199387844338</v>
      </c>
      <c r="J15" s="47">
        <f t="shared" si="14"/>
        <v>48.112178088171106</v>
      </c>
      <c r="K15" s="47">
        <f t="shared" si="14"/>
        <v>57.539198606271775</v>
      </c>
      <c r="L15" s="211">
        <f t="shared" ref="L15:U15" si="15">(1+L$25)*K$15</f>
        <v>58.920139372822298</v>
      </c>
      <c r="M15" s="211">
        <f t="shared" si="15"/>
        <v>60.275302578397209</v>
      </c>
      <c r="N15" s="211">
        <f t="shared" si="15"/>
        <v>61.601359235121947</v>
      </c>
      <c r="O15" s="211">
        <f t="shared" si="15"/>
        <v>62.956589138294632</v>
      </c>
      <c r="P15" s="211">
        <f t="shared" si="15"/>
        <v>63.963894564507349</v>
      </c>
      <c r="Q15" s="211">
        <f t="shared" si="15"/>
        <v>64.98731687753947</v>
      </c>
      <c r="R15" s="211">
        <f t="shared" si="15"/>
        <v>66.027113947580105</v>
      </c>
      <c r="S15" s="211">
        <f t="shared" si="15"/>
        <v>67.08354777074139</v>
      </c>
      <c r="T15" s="211">
        <f t="shared" si="15"/>
        <v>68.15688453507326</v>
      </c>
      <c r="U15" s="211">
        <f t="shared" si="15"/>
        <v>69.24739468763444</v>
      </c>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row>
    <row r="16" spans="1:50" x14ac:dyDescent="0.45">
      <c r="A16" s="4" t="s">
        <v>94</v>
      </c>
      <c r="B16" s="47"/>
      <c r="C16" s="211"/>
      <c r="D16" s="232"/>
      <c r="E16" s="211"/>
      <c r="F16" s="211"/>
      <c r="G16" s="211"/>
      <c r="H16" s="211"/>
      <c r="I16" s="211"/>
      <c r="J16" s="211"/>
      <c r="K16" s="211"/>
      <c r="L16" s="225"/>
      <c r="M16" s="204"/>
      <c r="N16" s="204"/>
      <c r="O16" s="204"/>
      <c r="P16" s="204"/>
      <c r="Q16" s="204"/>
      <c r="R16" s="204"/>
      <c r="S16" s="204"/>
      <c r="T16" s="204"/>
      <c r="U16" s="204"/>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row>
    <row r="17" spans="1:50" x14ac:dyDescent="0.45">
      <c r="A17" s="6" t="s">
        <v>85</v>
      </c>
      <c r="B17" s="47">
        <f>B15*B$11</f>
        <v>27.400102612558328</v>
      </c>
      <c r="C17" s="47">
        <f t="shared" ref="C17:K17" si="16">C15*C$11</f>
        <v>29.023059076505206</v>
      </c>
      <c r="D17" s="47">
        <f t="shared" si="16"/>
        <v>30.424952584068208</v>
      </c>
      <c r="E17" s="47">
        <f t="shared" si="16"/>
        <v>29.748154024164197</v>
      </c>
      <c r="F17" s="47">
        <f t="shared" si="16"/>
        <v>33.842485200372224</v>
      </c>
      <c r="G17" s="47">
        <f t="shared" si="16"/>
        <v>36.027129176202344</v>
      </c>
      <c r="H17" s="47">
        <f t="shared" si="16"/>
        <v>38.298465530408755</v>
      </c>
      <c r="I17" s="47">
        <f t="shared" si="16"/>
        <v>40.981839522221087</v>
      </c>
      <c r="J17" s="47">
        <f t="shared" si="16"/>
        <v>41.665020221270829</v>
      </c>
      <c r="K17" s="47">
        <f t="shared" si="16"/>
        <v>49.795464995932939</v>
      </c>
      <c r="L17" s="211">
        <f t="shared" ref="L17:U17" si="17">L$15*L$11</f>
        <v>51.255479821685867</v>
      </c>
      <c r="M17" s="211">
        <f t="shared" si="17"/>
        <v>52.434355857584642</v>
      </c>
      <c r="N17" s="211">
        <f t="shared" si="17"/>
        <v>53.587911686451505</v>
      </c>
      <c r="O17" s="211">
        <f t="shared" si="17"/>
        <v>54.766845743553439</v>
      </c>
      <c r="P17" s="211">
        <f t="shared" si="17"/>
        <v>55.643115275450292</v>
      </c>
      <c r="Q17" s="211">
        <f t="shared" si="17"/>
        <v>56.533405119857505</v>
      </c>
      <c r="R17" s="211">
        <f t="shared" si="17"/>
        <v>57.437939601775227</v>
      </c>
      <c r="S17" s="211">
        <f t="shared" si="17"/>
        <v>58.356946635403631</v>
      </c>
      <c r="T17" s="211">
        <f t="shared" si="17"/>
        <v>59.290657781570097</v>
      </c>
      <c r="U17" s="211">
        <f t="shared" si="17"/>
        <v>60.239308306075223</v>
      </c>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row>
    <row r="18" spans="1:50" x14ac:dyDescent="0.45">
      <c r="A18" s="6" t="s">
        <v>86</v>
      </c>
      <c r="B18" s="47">
        <f t="shared" ref="B18:K18" si="18">B$15*B$12</f>
        <v>2.4984895999293308</v>
      </c>
      <c r="C18" s="47">
        <f t="shared" si="18"/>
        <v>2.6438009280217294</v>
      </c>
      <c r="D18" s="47">
        <f t="shared" si="18"/>
        <v>2.770101904467515</v>
      </c>
      <c r="E18" s="47">
        <f t="shared" si="18"/>
        <v>2.7235285171338997</v>
      </c>
      <c r="F18" s="47">
        <f t="shared" si="18"/>
        <v>3.1154943381222786</v>
      </c>
      <c r="G18" s="47">
        <f t="shared" si="18"/>
        <v>3.3166097673590422</v>
      </c>
      <c r="H18" s="47">
        <f t="shared" si="18"/>
        <v>3.5203640033001982</v>
      </c>
      <c r="I18" s="47">
        <f t="shared" si="18"/>
        <v>3.7651159985079445</v>
      </c>
      <c r="J18" s="47">
        <f t="shared" si="18"/>
        <v>3.8220935888464167</v>
      </c>
      <c r="K18" s="47">
        <f t="shared" si="18"/>
        <v>4.561034035863007</v>
      </c>
      <c r="L18" s="211">
        <f t="shared" ref="L18:U18" si="19">L$15*L$12</f>
        <v>4.6955335814004568</v>
      </c>
      <c r="M18" s="211">
        <f t="shared" si="19"/>
        <v>4.8035308537726671</v>
      </c>
      <c r="N18" s="211">
        <f t="shared" si="19"/>
        <v>4.9092085325556658</v>
      </c>
      <c r="O18" s="211">
        <f t="shared" si="19"/>
        <v>5.0172111202718908</v>
      </c>
      <c r="P18" s="211">
        <f t="shared" si="19"/>
        <v>5.0974864981962416</v>
      </c>
      <c r="Q18" s="211">
        <f t="shared" si="19"/>
        <v>5.1790462821673815</v>
      </c>
      <c r="R18" s="211">
        <f t="shared" si="19"/>
        <v>5.2619110226820593</v>
      </c>
      <c r="S18" s="211">
        <f t="shared" si="19"/>
        <v>5.3461015990449727</v>
      </c>
      <c r="T18" s="211">
        <f t="shared" si="19"/>
        <v>5.4316392246296932</v>
      </c>
      <c r="U18" s="211">
        <f t="shared" si="19"/>
        <v>5.5185454522237691</v>
      </c>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row>
    <row r="19" spans="1:50" x14ac:dyDescent="0.45">
      <c r="A19" s="6" t="s">
        <v>87</v>
      </c>
      <c r="B19" s="47">
        <f t="shared" ref="B19:K19" si="20">B$15*B$13</f>
        <v>1.2631252977420504</v>
      </c>
      <c r="C19" s="47">
        <f t="shared" si="20"/>
        <v>1.4687782933454052</v>
      </c>
      <c r="D19" s="47">
        <f t="shared" si="20"/>
        <v>1.63128223263087</v>
      </c>
      <c r="E19" s="47">
        <f t="shared" si="20"/>
        <v>1.6702301955904026</v>
      </c>
      <c r="F19" s="47">
        <f t="shared" si="20"/>
        <v>1.968581587275066</v>
      </c>
      <c r="G19" s="47">
        <f t="shared" si="20"/>
        <v>2.1685525401962966</v>
      </c>
      <c r="H19" s="47">
        <f t="shared" si="20"/>
        <v>2.3598044417726602</v>
      </c>
      <c r="I19" s="47">
        <f t="shared" si="20"/>
        <v>2.5652438671153033</v>
      </c>
      <c r="J19" s="47">
        <f t="shared" si="20"/>
        <v>2.6250642780538578</v>
      </c>
      <c r="K19" s="47">
        <f t="shared" si="20"/>
        <v>3.182699574475834</v>
      </c>
      <c r="L19" s="211">
        <f t="shared" ref="L19:U19" si="21">L$15*L$13</f>
        <v>2.9508115392026895</v>
      </c>
      <c r="M19" s="211">
        <f t="shared" si="21"/>
        <v>3.0186802046043515</v>
      </c>
      <c r="N19" s="211">
        <f t="shared" si="21"/>
        <v>3.0850911691056471</v>
      </c>
      <c r="O19" s="211">
        <f t="shared" si="21"/>
        <v>3.1529631748259712</v>
      </c>
      <c r="P19" s="211">
        <f t="shared" si="21"/>
        <v>3.2034105856231871</v>
      </c>
      <c r="Q19" s="211">
        <f t="shared" si="21"/>
        <v>3.254665154993158</v>
      </c>
      <c r="R19" s="211">
        <f t="shared" si="21"/>
        <v>3.3067397974730488</v>
      </c>
      <c r="S19" s="211">
        <f t="shared" si="21"/>
        <v>3.3596476342326178</v>
      </c>
      <c r="T19" s="211">
        <f t="shared" si="21"/>
        <v>3.4134019963803399</v>
      </c>
      <c r="U19" s="211">
        <f t="shared" si="21"/>
        <v>3.468016428322426</v>
      </c>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row>
    <row r="20" spans="1:50" x14ac:dyDescent="0.45">
      <c r="A20" s="6" t="s">
        <v>88</v>
      </c>
      <c r="B20" s="14">
        <f t="shared" ref="B20:K20" si="22">B$15*B$14</f>
        <v>9.7163484441696188E-2</v>
      </c>
      <c r="C20" s="14">
        <f t="shared" si="22"/>
        <v>0</v>
      </c>
      <c r="D20" s="14">
        <f t="shared" si="22"/>
        <v>0</v>
      </c>
      <c r="E20" s="14">
        <f t="shared" si="22"/>
        <v>0</v>
      </c>
      <c r="F20" s="14">
        <f t="shared" si="22"/>
        <v>0</v>
      </c>
      <c r="G20" s="14">
        <f t="shared" si="22"/>
        <v>0</v>
      </c>
      <c r="H20" s="14">
        <f t="shared" si="22"/>
        <v>0</v>
      </c>
      <c r="I20" s="14">
        <f t="shared" si="22"/>
        <v>0</v>
      </c>
      <c r="J20" s="14">
        <f t="shared" si="22"/>
        <v>0</v>
      </c>
      <c r="K20" s="14">
        <f t="shared" si="22"/>
        <v>0</v>
      </c>
      <c r="L20" s="225">
        <f t="shared" ref="L20:U20" si="23">L$15*L$14</f>
        <v>0</v>
      </c>
      <c r="M20" s="225">
        <f t="shared" si="23"/>
        <v>0</v>
      </c>
      <c r="N20" s="225">
        <f t="shared" si="23"/>
        <v>0</v>
      </c>
      <c r="O20" s="225">
        <f t="shared" si="23"/>
        <v>0</v>
      </c>
      <c r="P20" s="225">
        <f t="shared" si="23"/>
        <v>0</v>
      </c>
      <c r="Q20" s="225">
        <f t="shared" si="23"/>
        <v>0</v>
      </c>
      <c r="R20" s="225">
        <f t="shared" si="23"/>
        <v>0</v>
      </c>
      <c r="S20" s="225">
        <f t="shared" si="23"/>
        <v>0</v>
      </c>
      <c r="T20" s="225">
        <f t="shared" si="23"/>
        <v>0</v>
      </c>
      <c r="U20" s="225">
        <f t="shared" si="23"/>
        <v>0</v>
      </c>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row>
    <row r="21" spans="1:50" s="1" customFormat="1" x14ac:dyDescent="0.45">
      <c r="A21" s="4" t="s">
        <v>95</v>
      </c>
      <c r="B21" s="35">
        <f>234.9</f>
        <v>234.9</v>
      </c>
      <c r="C21" s="35">
        <f>234.5</f>
        <v>234.5</v>
      </c>
      <c r="D21" s="35">
        <f>235</f>
        <v>235</v>
      </c>
      <c r="E21" s="35">
        <v>235.5</v>
      </c>
      <c r="F21" s="35">
        <v>237.3</v>
      </c>
      <c r="G21" s="35">
        <v>237.4</v>
      </c>
      <c r="H21" s="35">
        <v>237.4</v>
      </c>
      <c r="I21" s="35">
        <v>237.7</v>
      </c>
      <c r="J21" s="35">
        <v>238.1</v>
      </c>
      <c r="K21" s="35">
        <v>238.6</v>
      </c>
      <c r="L21" s="234">
        <f t="shared" ref="L21:U21" si="24">L22*L6</f>
        <v>239.24112193278282</v>
      </c>
      <c r="M21" s="234">
        <f t="shared" si="24"/>
        <v>239.65719344918767</v>
      </c>
      <c r="N21" s="234">
        <f t="shared" si="24"/>
        <v>240.0732649655925</v>
      </c>
      <c r="O21" s="234">
        <f t="shared" si="24"/>
        <v>240.48933648199736</v>
      </c>
      <c r="P21" s="234">
        <f t="shared" si="24"/>
        <v>240.90540799840218</v>
      </c>
      <c r="Q21" s="234">
        <f t="shared" si="24"/>
        <v>241.32147951480701</v>
      </c>
      <c r="R21" s="234">
        <f t="shared" si="24"/>
        <v>241.73755103121186</v>
      </c>
      <c r="S21" s="234">
        <f t="shared" si="24"/>
        <v>242.15362254761669</v>
      </c>
      <c r="T21" s="234">
        <f t="shared" si="24"/>
        <v>242.56969406402155</v>
      </c>
      <c r="U21" s="234">
        <f t="shared" si="24"/>
        <v>242.98576558042637</v>
      </c>
    </row>
    <row r="22" spans="1:50" s="1" customFormat="1" x14ac:dyDescent="0.45">
      <c r="A22" s="4" t="s">
        <v>96</v>
      </c>
      <c r="B22" s="25">
        <f t="shared" ref="B22:K22" si="25">B21/B6</f>
        <v>0.10430728241563056</v>
      </c>
      <c r="C22" s="25">
        <f t="shared" si="25"/>
        <v>0.1039450354609929</v>
      </c>
      <c r="D22" s="25">
        <f t="shared" si="25"/>
        <v>0.103844454264251</v>
      </c>
      <c r="E22" s="25">
        <f t="shared" si="25"/>
        <v>0.10379021595416484</v>
      </c>
      <c r="F22" s="25">
        <f t="shared" si="25"/>
        <v>0.10435356200527705</v>
      </c>
      <c r="G22" s="25">
        <f t="shared" si="25"/>
        <v>0.10421422300263389</v>
      </c>
      <c r="H22" s="25">
        <f t="shared" si="25"/>
        <v>0.10394045534150613</v>
      </c>
      <c r="I22" s="25">
        <f t="shared" si="25"/>
        <v>0.10393528640139921</v>
      </c>
      <c r="J22" s="25">
        <f t="shared" si="25"/>
        <v>0.10392841553906591</v>
      </c>
      <c r="K22" s="25">
        <f t="shared" si="25"/>
        <v>0.1039198606271777</v>
      </c>
      <c r="L22" s="261">
        <f t="shared" ref="L22:U22" si="26">AVERAGE($B$22:$K$22)</f>
        <v>0.10401787910120992</v>
      </c>
      <c r="M22" s="261">
        <f t="shared" si="26"/>
        <v>0.10401787910120992</v>
      </c>
      <c r="N22" s="261">
        <f t="shared" si="26"/>
        <v>0.10401787910120992</v>
      </c>
      <c r="O22" s="261">
        <f t="shared" si="26"/>
        <v>0.10401787910120992</v>
      </c>
      <c r="P22" s="261">
        <f t="shared" si="26"/>
        <v>0.10401787910120992</v>
      </c>
      <c r="Q22" s="261">
        <f t="shared" si="26"/>
        <v>0.10401787910120992</v>
      </c>
      <c r="R22" s="261">
        <f t="shared" si="26"/>
        <v>0.10401787910120992</v>
      </c>
      <c r="S22" s="261">
        <f t="shared" si="26"/>
        <v>0.10401787910120992</v>
      </c>
      <c r="T22" s="261">
        <f t="shared" si="26"/>
        <v>0.10401787910120992</v>
      </c>
      <c r="U22" s="261">
        <f t="shared" si="26"/>
        <v>0.10401787910120992</v>
      </c>
    </row>
    <row r="23" spans="1:50" x14ac:dyDescent="0.45">
      <c r="A23" s="4" t="s">
        <v>97</v>
      </c>
      <c r="B23" s="233">
        <f t="shared" ref="B23:K23" si="27">B$5/B$21</f>
        <v>299.68071519795654</v>
      </c>
      <c r="C23" s="233">
        <f t="shared" si="27"/>
        <v>318.78038379530915</v>
      </c>
      <c r="D23" s="233">
        <f t="shared" si="27"/>
        <v>335.37021276595743</v>
      </c>
      <c r="E23" s="233">
        <f t="shared" si="27"/>
        <v>328.95116772823781</v>
      </c>
      <c r="F23" s="233">
        <f t="shared" si="27"/>
        <v>373.02570585756422</v>
      </c>
      <c r="G23" s="233">
        <f t="shared" si="27"/>
        <v>398.33614153327716</v>
      </c>
      <c r="H23" s="233">
        <f t="shared" si="27"/>
        <v>425.03791069924176</v>
      </c>
      <c r="I23" s="233">
        <f t="shared" si="27"/>
        <v>455.20824568784184</v>
      </c>
      <c r="J23" s="233">
        <f t="shared" si="27"/>
        <v>462.93574128517429</v>
      </c>
      <c r="K23" s="233">
        <f t="shared" si="27"/>
        <v>553.68818105616094</v>
      </c>
      <c r="L23" s="234">
        <f t="shared" ref="L23:U23" si="28">(1+L$24)*K$23</f>
        <v>566.97669740150877</v>
      </c>
      <c r="M23" s="234">
        <f t="shared" si="28"/>
        <v>580.01716144174338</v>
      </c>
      <c r="N23" s="234">
        <f t="shared" si="28"/>
        <v>592.7775389934618</v>
      </c>
      <c r="O23" s="234">
        <f t="shared" si="28"/>
        <v>605.81864485131803</v>
      </c>
      <c r="P23" s="234">
        <f t="shared" si="28"/>
        <v>615.51174316893912</v>
      </c>
      <c r="Q23" s="234">
        <f t="shared" si="28"/>
        <v>625.35993105964212</v>
      </c>
      <c r="R23" s="234">
        <f t="shared" si="28"/>
        <v>635.36568995659638</v>
      </c>
      <c r="S23" s="234">
        <f t="shared" si="28"/>
        <v>645.53154099590199</v>
      </c>
      <c r="T23" s="234">
        <f t="shared" si="28"/>
        <v>655.86004565183646</v>
      </c>
      <c r="U23" s="234">
        <f t="shared" si="28"/>
        <v>666.35380638226582</v>
      </c>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row>
    <row r="24" spans="1:50" s="9" customFormat="1" ht="17.25" customHeight="1" x14ac:dyDescent="0.45">
      <c r="A24" s="15" t="s">
        <v>98</v>
      </c>
      <c r="B24" s="205"/>
      <c r="C24" s="205">
        <f>(C$23-B$23)/B$23</f>
        <v>6.3733392336360925E-2</v>
      </c>
      <c r="D24" s="205">
        <f t="shared" ref="D24:I24" si="29">(D$23-C$23)/C$23</f>
        <v>5.2041561570177156E-2</v>
      </c>
      <c r="E24" s="205">
        <f t="shared" si="29"/>
        <v>-1.9140176418110343E-2</v>
      </c>
      <c r="F24" s="205">
        <f t="shared" si="29"/>
        <v>0.13398504840006673</v>
      </c>
      <c r="G24" s="205">
        <f t="shared" si="29"/>
        <v>6.785171980983383E-2</v>
      </c>
      <c r="H24" s="205">
        <f t="shared" si="29"/>
        <v>6.7033257547718481E-2</v>
      </c>
      <c r="I24" s="324">
        <f t="shared" si="29"/>
        <v>7.0982691729700093E-2</v>
      </c>
      <c r="J24" s="324">
        <f>(J$23-I$23)/I$23</f>
        <v>1.6975737303826354E-2</v>
      </c>
      <c r="K24" s="324">
        <f>(K$23-J$23)/J$23</f>
        <v>0.19603679663843884</v>
      </c>
      <c r="L24" s="205">
        <f>0.024</f>
        <v>2.4E-2</v>
      </c>
      <c r="M24" s="205">
        <f>0.023</f>
        <v>2.3E-2</v>
      </c>
      <c r="N24" s="205">
        <v>2.1999999999999999E-2</v>
      </c>
      <c r="O24" s="205">
        <v>2.1999999999999999E-2</v>
      </c>
      <c r="P24" s="205">
        <v>1.6E-2</v>
      </c>
      <c r="Q24" s="205">
        <v>1.6E-2</v>
      </c>
      <c r="R24" s="205">
        <v>1.6E-2</v>
      </c>
      <c r="S24" s="205">
        <v>1.6E-2</v>
      </c>
      <c r="T24" s="205">
        <v>1.6E-2</v>
      </c>
      <c r="U24" s="205">
        <v>1.6E-2</v>
      </c>
    </row>
    <row r="25" spans="1:50" s="9" customFormat="1" x14ac:dyDescent="0.45">
      <c r="A25" s="15" t="s">
        <v>99</v>
      </c>
      <c r="B25" s="205"/>
      <c r="C25" s="205">
        <f>(C$15-B$15)/B$15</f>
        <v>6.0039171060565485E-2</v>
      </c>
      <c r="D25" s="205">
        <f t="shared" ref="D25:K25" si="30">(D$15-C$15)/C$15</f>
        <v>5.1023565868740524E-2</v>
      </c>
      <c r="E25" s="205">
        <f t="shared" si="30"/>
        <v>-1.9652482825221026E-2</v>
      </c>
      <c r="F25" s="205">
        <f t="shared" si="30"/>
        <v>0.14014002161371328</v>
      </c>
      <c r="G25" s="205">
        <f t="shared" si="30"/>
        <v>6.6425861499395236E-2</v>
      </c>
      <c r="H25" s="205">
        <f t="shared" si="30"/>
        <v>6.4230192948206158E-2</v>
      </c>
      <c r="I25" s="324">
        <f t="shared" si="30"/>
        <v>7.0929431953505026E-2</v>
      </c>
      <c r="J25" s="324">
        <f t="shared" si="30"/>
        <v>1.6908507967868906E-2</v>
      </c>
      <c r="K25" s="324">
        <f t="shared" si="30"/>
        <v>0.19593834435898055</v>
      </c>
      <c r="L25" s="205">
        <f>L24</f>
        <v>2.4E-2</v>
      </c>
      <c r="M25" s="205">
        <f t="shared" ref="M25:U25" si="31">M24</f>
        <v>2.3E-2</v>
      </c>
      <c r="N25" s="205">
        <f t="shared" si="31"/>
        <v>2.1999999999999999E-2</v>
      </c>
      <c r="O25" s="205">
        <f t="shared" si="31"/>
        <v>2.1999999999999999E-2</v>
      </c>
      <c r="P25" s="205">
        <f t="shared" si="31"/>
        <v>1.6E-2</v>
      </c>
      <c r="Q25" s="205">
        <f t="shared" si="31"/>
        <v>1.6E-2</v>
      </c>
      <c r="R25" s="205">
        <f t="shared" si="31"/>
        <v>1.6E-2</v>
      </c>
      <c r="S25" s="205">
        <f t="shared" si="31"/>
        <v>1.6E-2</v>
      </c>
      <c r="T25" s="205">
        <f t="shared" si="31"/>
        <v>1.6E-2</v>
      </c>
      <c r="U25" s="205">
        <f t="shared" si="31"/>
        <v>1.6E-2</v>
      </c>
    </row>
    <row r="26" spans="1:50" s="9" customFormat="1" ht="18" customHeight="1" x14ac:dyDescent="0.45">
      <c r="L26" s="323"/>
      <c r="M26" s="322"/>
      <c r="N26" s="322"/>
      <c r="O26" s="322"/>
      <c r="P26" s="322"/>
      <c r="Q26" s="322"/>
    </row>
    <row r="27" spans="1:50" s="9" customFormat="1" hidden="1" x14ac:dyDescent="0.45">
      <c r="A27" s="8" t="s">
        <v>100</v>
      </c>
      <c r="B27" s="352">
        <v>0</v>
      </c>
      <c r="C27" s="353">
        <v>0</v>
      </c>
      <c r="D27" s="353">
        <v>0</v>
      </c>
      <c r="E27" s="354">
        <v>0</v>
      </c>
      <c r="F27" s="353">
        <v>6539</v>
      </c>
      <c r="G27" s="353">
        <v>7362</v>
      </c>
      <c r="H27" s="353">
        <v>8147</v>
      </c>
      <c r="I27" s="353">
        <v>9027</v>
      </c>
      <c r="J27" s="353">
        <v>9852</v>
      </c>
      <c r="K27" s="353">
        <v>11860</v>
      </c>
      <c r="L27" s="200" t="e">
        <f t="shared" ref="L27:U27" si="32">(L$41/K$41)*K27</f>
        <v>#VALUE!</v>
      </c>
      <c r="M27" s="200" t="e">
        <f t="shared" si="32"/>
        <v>#VALUE!</v>
      </c>
      <c r="N27" s="200" t="e">
        <f t="shared" si="32"/>
        <v>#VALUE!</v>
      </c>
      <c r="O27" s="200" t="e">
        <f t="shared" si="32"/>
        <v>#VALUE!</v>
      </c>
      <c r="P27" s="200" t="e">
        <f t="shared" si="32"/>
        <v>#VALUE!</v>
      </c>
      <c r="Q27" s="200" t="e">
        <f t="shared" si="32"/>
        <v>#VALUE!</v>
      </c>
      <c r="R27" s="200" t="e">
        <f t="shared" si="32"/>
        <v>#VALUE!</v>
      </c>
      <c r="S27" s="200" t="e">
        <f t="shared" si="32"/>
        <v>#VALUE!</v>
      </c>
      <c r="T27" s="200" t="e">
        <f t="shared" si="32"/>
        <v>#VALUE!</v>
      </c>
      <c r="U27" s="200" t="e">
        <f t="shared" si="32"/>
        <v>#VALUE!</v>
      </c>
      <c r="V27" s="198"/>
    </row>
    <row r="28" spans="1:50" s="9" customFormat="1" hidden="1" x14ac:dyDescent="0.45">
      <c r="A28" s="8" t="s">
        <v>101</v>
      </c>
      <c r="B28" s="353">
        <v>5694</v>
      </c>
      <c r="C28" s="353">
        <v>5594</v>
      </c>
      <c r="D28" s="353">
        <v>5729</v>
      </c>
      <c r="E28" s="354">
        <v>6054</v>
      </c>
      <c r="F28" s="353">
        <v>6416</v>
      </c>
      <c r="G28" s="353">
        <v>6744</v>
      </c>
      <c r="H28" s="353">
        <v>7342</v>
      </c>
      <c r="I28" s="353">
        <v>7770</v>
      </c>
      <c r="J28" s="353">
        <v>7712</v>
      </c>
      <c r="K28" s="353">
        <v>8682</v>
      </c>
      <c r="L28" s="200" t="e">
        <f t="shared" ref="L28:U28" si="33">(L$41/K$41)*K28</f>
        <v>#VALUE!</v>
      </c>
      <c r="M28" s="200" t="e">
        <f t="shared" si="33"/>
        <v>#VALUE!</v>
      </c>
      <c r="N28" s="200" t="e">
        <f t="shared" si="33"/>
        <v>#VALUE!</v>
      </c>
      <c r="O28" s="200" t="e">
        <f t="shared" si="33"/>
        <v>#VALUE!</v>
      </c>
      <c r="P28" s="200" t="e">
        <f t="shared" si="33"/>
        <v>#VALUE!</v>
      </c>
      <c r="Q28" s="200" t="e">
        <f t="shared" si="33"/>
        <v>#VALUE!</v>
      </c>
      <c r="R28" s="200" t="e">
        <f t="shared" si="33"/>
        <v>#VALUE!</v>
      </c>
      <c r="S28" s="200" t="e">
        <f t="shared" si="33"/>
        <v>#VALUE!</v>
      </c>
      <c r="T28" s="200" t="e">
        <f t="shared" si="33"/>
        <v>#VALUE!</v>
      </c>
      <c r="U28" s="200" t="e">
        <f t="shared" si="33"/>
        <v>#VALUE!</v>
      </c>
    </row>
    <row r="29" spans="1:50" s="9" customFormat="1" hidden="1" x14ac:dyDescent="0.45">
      <c r="A29" s="8" t="s">
        <v>102</v>
      </c>
      <c r="B29" s="353">
        <v>2028</v>
      </c>
      <c r="C29" s="353">
        <v>2225</v>
      </c>
      <c r="D29" s="353">
        <v>2346</v>
      </c>
      <c r="E29" s="354">
        <v>2577</v>
      </c>
      <c r="F29" s="353">
        <v>2730</v>
      </c>
      <c r="G29" s="353">
        <v>2906</v>
      </c>
      <c r="H29" s="353">
        <v>3057</v>
      </c>
      <c r="I29" s="353">
        <v>3583</v>
      </c>
      <c r="J29" s="353">
        <v>3758</v>
      </c>
      <c r="K29" s="353">
        <v>4872</v>
      </c>
      <c r="L29" s="200" t="e">
        <f t="shared" ref="L29:U29" si="34">(L$41/K$41)*K29</f>
        <v>#VALUE!</v>
      </c>
      <c r="M29" s="200" t="e">
        <f t="shared" si="34"/>
        <v>#VALUE!</v>
      </c>
      <c r="N29" s="200" t="e">
        <f t="shared" si="34"/>
        <v>#VALUE!</v>
      </c>
      <c r="O29" s="200" t="e">
        <f t="shared" si="34"/>
        <v>#VALUE!</v>
      </c>
      <c r="P29" s="200" t="e">
        <f t="shared" si="34"/>
        <v>#VALUE!</v>
      </c>
      <c r="Q29" s="200" t="e">
        <f t="shared" si="34"/>
        <v>#VALUE!</v>
      </c>
      <c r="R29" s="200" t="e">
        <f t="shared" si="34"/>
        <v>#VALUE!</v>
      </c>
      <c r="S29" s="200" t="e">
        <f t="shared" si="34"/>
        <v>#VALUE!</v>
      </c>
      <c r="T29" s="200" t="e">
        <f t="shared" si="34"/>
        <v>#VALUE!</v>
      </c>
      <c r="U29" s="200" t="e">
        <f t="shared" si="34"/>
        <v>#VALUE!</v>
      </c>
    </row>
    <row r="30" spans="1:50" s="9" customFormat="1" hidden="1" x14ac:dyDescent="0.45">
      <c r="A30" s="8" t="s">
        <v>103</v>
      </c>
      <c r="B30" s="353">
        <f>4582+2092</f>
        <v>6674</v>
      </c>
      <c r="C30" s="353">
        <f>5039+2250</f>
        <v>7289</v>
      </c>
      <c r="D30" s="353">
        <f>5364+2369</f>
        <v>7733</v>
      </c>
      <c r="E30" s="354">
        <f>5653+2499</f>
        <v>8152</v>
      </c>
      <c r="F30" s="353">
        <f>4291+4249</f>
        <v>8540</v>
      </c>
      <c r="G30" s="353">
        <f>4561+4423</f>
        <v>8984</v>
      </c>
      <c r="H30" s="353">
        <f>5037+4409</f>
        <v>9446</v>
      </c>
      <c r="I30" s="353">
        <v>9941</v>
      </c>
      <c r="J30" s="353">
        <v>9844</v>
      </c>
      <c r="K30" s="353">
        <v>11173</v>
      </c>
      <c r="L30" s="200" t="e">
        <f t="shared" ref="L30:U30" si="35">(L$41/K$41)*K30</f>
        <v>#VALUE!</v>
      </c>
      <c r="M30" s="200" t="e">
        <f t="shared" si="35"/>
        <v>#VALUE!</v>
      </c>
      <c r="N30" s="200" t="e">
        <f t="shared" si="35"/>
        <v>#VALUE!</v>
      </c>
      <c r="O30" s="200" t="e">
        <f t="shared" si="35"/>
        <v>#VALUE!</v>
      </c>
      <c r="P30" s="200" t="e">
        <f t="shared" si="35"/>
        <v>#VALUE!</v>
      </c>
      <c r="Q30" s="200" t="e">
        <f t="shared" si="35"/>
        <v>#VALUE!</v>
      </c>
      <c r="R30" s="200" t="e">
        <f t="shared" si="35"/>
        <v>#VALUE!</v>
      </c>
      <c r="S30" s="200" t="e">
        <f t="shared" si="35"/>
        <v>#VALUE!</v>
      </c>
      <c r="T30" s="200" t="e">
        <f t="shared" si="35"/>
        <v>#VALUE!</v>
      </c>
      <c r="U30" s="200" t="e">
        <f t="shared" si="35"/>
        <v>#VALUE!</v>
      </c>
    </row>
    <row r="31" spans="1:50" s="9" customFormat="1" hidden="1" x14ac:dyDescent="0.45">
      <c r="A31" s="8" t="s">
        <v>104</v>
      </c>
      <c r="B31" s="353">
        <v>5167</v>
      </c>
      <c r="C31" s="353">
        <v>5469</v>
      </c>
      <c r="D31" s="353">
        <v>5734</v>
      </c>
      <c r="E31" s="354">
        <v>5987</v>
      </c>
      <c r="F31" s="353">
        <v>6215</v>
      </c>
      <c r="G31" s="353">
        <v>6477</v>
      </c>
      <c r="H31" s="353">
        <v>7078</v>
      </c>
      <c r="I31" s="353">
        <v>7494</v>
      </c>
      <c r="J31" s="353">
        <v>7443</v>
      </c>
      <c r="K31" s="353">
        <v>8155</v>
      </c>
      <c r="L31" s="200" t="e">
        <f t="shared" ref="L31:U31" si="36">(L$41/K$41)*K31</f>
        <v>#VALUE!</v>
      </c>
      <c r="M31" s="200" t="e">
        <f t="shared" si="36"/>
        <v>#VALUE!</v>
      </c>
      <c r="N31" s="200" t="e">
        <f t="shared" si="36"/>
        <v>#VALUE!</v>
      </c>
      <c r="O31" s="200" t="e">
        <f t="shared" si="36"/>
        <v>#VALUE!</v>
      </c>
      <c r="P31" s="200" t="e">
        <f t="shared" si="36"/>
        <v>#VALUE!</v>
      </c>
      <c r="Q31" s="200" t="e">
        <f t="shared" si="36"/>
        <v>#VALUE!</v>
      </c>
      <c r="R31" s="200" t="e">
        <f t="shared" si="36"/>
        <v>#VALUE!</v>
      </c>
      <c r="S31" s="200" t="e">
        <f t="shared" si="36"/>
        <v>#VALUE!</v>
      </c>
      <c r="T31" s="200" t="e">
        <f t="shared" si="36"/>
        <v>#VALUE!</v>
      </c>
      <c r="U31" s="200" t="e">
        <f t="shared" si="36"/>
        <v>#VALUE!</v>
      </c>
    </row>
    <row r="32" spans="1:50" s="9" customFormat="1" hidden="1" x14ac:dyDescent="0.45">
      <c r="A32" s="8" t="s">
        <v>105</v>
      </c>
      <c r="B32" s="353">
        <v>4325</v>
      </c>
      <c r="C32" s="353">
        <v>4580</v>
      </c>
      <c r="D32" s="353">
        <v>4718</v>
      </c>
      <c r="E32" s="354">
        <v>4975</v>
      </c>
      <c r="F32" s="353">
        <v>5296</v>
      </c>
      <c r="G32" s="353">
        <v>5629</v>
      </c>
      <c r="H32" s="353">
        <v>5891</v>
      </c>
      <c r="I32" s="353">
        <v>6203</v>
      </c>
      <c r="J32" s="353">
        <v>6381</v>
      </c>
      <c r="K32" s="353">
        <v>7656</v>
      </c>
      <c r="L32" s="200" t="e">
        <f t="shared" ref="L32:U32" si="37">(L$41/K$41)*K32</f>
        <v>#VALUE!</v>
      </c>
      <c r="M32" s="200" t="e">
        <f t="shared" si="37"/>
        <v>#VALUE!</v>
      </c>
      <c r="N32" s="200" t="e">
        <f t="shared" si="37"/>
        <v>#VALUE!</v>
      </c>
      <c r="O32" s="200" t="e">
        <f t="shared" si="37"/>
        <v>#VALUE!</v>
      </c>
      <c r="P32" s="200" t="e">
        <f t="shared" si="37"/>
        <v>#VALUE!</v>
      </c>
      <c r="Q32" s="200" t="e">
        <f t="shared" si="37"/>
        <v>#VALUE!</v>
      </c>
      <c r="R32" s="200" t="e">
        <f t="shared" si="37"/>
        <v>#VALUE!</v>
      </c>
      <c r="S32" s="200" t="e">
        <f t="shared" si="37"/>
        <v>#VALUE!</v>
      </c>
      <c r="T32" s="200" t="e">
        <f t="shared" si="37"/>
        <v>#VALUE!</v>
      </c>
      <c r="U32" s="200" t="e">
        <f t="shared" si="37"/>
        <v>#VALUE!</v>
      </c>
    </row>
    <row r="33" spans="1:50" hidden="1" x14ac:dyDescent="0.45">
      <c r="A33" s="6" t="s">
        <v>106</v>
      </c>
      <c r="B33" s="355">
        <v>6292</v>
      </c>
      <c r="C33" s="355">
        <v>6699</v>
      </c>
      <c r="D33" s="355">
        <v>7072</v>
      </c>
      <c r="E33" s="356">
        <v>7560</v>
      </c>
      <c r="F33" s="355">
        <v>8227</v>
      </c>
      <c r="G33" s="355">
        <v>9204</v>
      </c>
      <c r="H33" s="355">
        <v>9639</v>
      </c>
      <c r="I33" s="355">
        <v>10450</v>
      </c>
      <c r="J33" s="355">
        <v>10989</v>
      </c>
      <c r="K33" s="355">
        <v>14296</v>
      </c>
      <c r="L33" s="200" t="e">
        <f t="shared" ref="L33:U33" si="38">(L$41/K$41)*K33</f>
        <v>#VALUE!</v>
      </c>
      <c r="M33" s="200" t="e">
        <f t="shared" si="38"/>
        <v>#VALUE!</v>
      </c>
      <c r="N33" s="200" t="e">
        <f t="shared" si="38"/>
        <v>#VALUE!</v>
      </c>
      <c r="O33" s="200" t="e">
        <f t="shared" si="38"/>
        <v>#VALUE!</v>
      </c>
      <c r="P33" s="200" t="e">
        <f t="shared" si="38"/>
        <v>#VALUE!</v>
      </c>
      <c r="Q33" s="200" t="e">
        <f t="shared" si="38"/>
        <v>#VALUE!</v>
      </c>
      <c r="R33" s="200" t="e">
        <f t="shared" si="38"/>
        <v>#VALUE!</v>
      </c>
      <c r="S33" s="200" t="e">
        <f t="shared" si="38"/>
        <v>#VALUE!</v>
      </c>
      <c r="T33" s="200" t="e">
        <f t="shared" si="38"/>
        <v>#VALUE!</v>
      </c>
      <c r="U33" s="200" t="e">
        <f t="shared" si="38"/>
        <v>#VALUE!</v>
      </c>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row>
    <row r="34" spans="1:50" hidden="1" x14ac:dyDescent="0.45">
      <c r="A34" s="6" t="s">
        <v>107</v>
      </c>
      <c r="B34" s="355">
        <f>6609+3309</f>
        <v>9918</v>
      </c>
      <c r="C34" s="355">
        <f>7022+3552</f>
        <v>10574</v>
      </c>
      <c r="D34" s="355">
        <f>7978+3706</f>
        <v>11684</v>
      </c>
      <c r="E34" s="356">
        <v>6607</v>
      </c>
      <c r="F34" s="355">
        <v>6909</v>
      </c>
      <c r="G34" s="355">
        <v>7184</v>
      </c>
      <c r="H34" s="355">
        <v>7377</v>
      </c>
      <c r="I34" s="355">
        <v>7728</v>
      </c>
      <c r="J34" s="355">
        <v>7717</v>
      </c>
      <c r="K34" s="355">
        <v>8465</v>
      </c>
      <c r="L34" s="200" t="e">
        <f t="shared" ref="L34:U34" si="39">(L$41/K$41)*K34</f>
        <v>#VALUE!</v>
      </c>
      <c r="M34" s="200" t="e">
        <f t="shared" si="39"/>
        <v>#VALUE!</v>
      </c>
      <c r="N34" s="200" t="e">
        <f t="shared" si="39"/>
        <v>#VALUE!</v>
      </c>
      <c r="O34" s="200" t="e">
        <f t="shared" si="39"/>
        <v>#VALUE!</v>
      </c>
      <c r="P34" s="200" t="e">
        <f t="shared" si="39"/>
        <v>#VALUE!</v>
      </c>
      <c r="Q34" s="200" t="e">
        <f t="shared" si="39"/>
        <v>#VALUE!</v>
      </c>
      <c r="R34" s="200" t="e">
        <f t="shared" si="39"/>
        <v>#VALUE!</v>
      </c>
      <c r="S34" s="200" t="e">
        <f t="shared" si="39"/>
        <v>#VALUE!</v>
      </c>
      <c r="T34" s="200" t="e">
        <f t="shared" si="39"/>
        <v>#VALUE!</v>
      </c>
      <c r="U34" s="200" t="e">
        <f t="shared" si="39"/>
        <v>#VALUE!</v>
      </c>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row>
    <row r="35" spans="1:50" s="1" customFormat="1" hidden="1" x14ac:dyDescent="0.45">
      <c r="A35" s="6" t="s">
        <v>108</v>
      </c>
      <c r="B35" s="355">
        <v>4934</v>
      </c>
      <c r="C35" s="355">
        <v>5454</v>
      </c>
      <c r="D35" s="355">
        <v>5814</v>
      </c>
      <c r="E35" s="356">
        <v>6050</v>
      </c>
      <c r="F35" s="355">
        <v>6284</v>
      </c>
      <c r="G35" s="355">
        <v>6828</v>
      </c>
      <c r="H35" s="355">
        <v>7790</v>
      </c>
      <c r="I35" s="355">
        <v>8393</v>
      </c>
      <c r="J35" s="355">
        <v>7894</v>
      </c>
      <c r="K35" s="355">
        <v>11310</v>
      </c>
      <c r="L35" s="200" t="e">
        <f t="shared" ref="L35:U35" si="40">(L$41/K$41)*K35</f>
        <v>#VALUE!</v>
      </c>
      <c r="M35" s="200" t="e">
        <f t="shared" si="40"/>
        <v>#VALUE!</v>
      </c>
      <c r="N35" s="200" t="e">
        <f t="shared" si="40"/>
        <v>#VALUE!</v>
      </c>
      <c r="O35" s="200" t="e">
        <f t="shared" si="40"/>
        <v>#VALUE!</v>
      </c>
      <c r="P35" s="200" t="e">
        <f t="shared" si="40"/>
        <v>#VALUE!</v>
      </c>
      <c r="Q35" s="200" t="e">
        <f t="shared" si="40"/>
        <v>#VALUE!</v>
      </c>
      <c r="R35" s="200" t="e">
        <f t="shared" si="40"/>
        <v>#VALUE!</v>
      </c>
      <c r="S35" s="200" t="e">
        <f t="shared" si="40"/>
        <v>#VALUE!</v>
      </c>
      <c r="T35" s="200" t="e">
        <f t="shared" si="40"/>
        <v>#VALUE!</v>
      </c>
      <c r="U35" s="200" t="e">
        <f t="shared" si="40"/>
        <v>#VALUE!</v>
      </c>
    </row>
    <row r="36" spans="1:50" s="1" customFormat="1" hidden="1" x14ac:dyDescent="0.45">
      <c r="A36" s="6" t="s">
        <v>109</v>
      </c>
      <c r="B36" s="355">
        <v>4142</v>
      </c>
      <c r="C36" s="355">
        <v>4281</v>
      </c>
      <c r="D36" s="355">
        <v>4386</v>
      </c>
      <c r="E36" s="356">
        <v>4694</v>
      </c>
      <c r="F36" s="355">
        <v>4937</v>
      </c>
      <c r="G36" s="355">
        <v>5139</v>
      </c>
      <c r="H36" s="355">
        <v>5382</v>
      </c>
      <c r="I36" s="355">
        <v>5757</v>
      </c>
      <c r="J36" s="355">
        <v>5757</v>
      </c>
      <c r="K36" s="355">
        <v>6460</v>
      </c>
      <c r="L36" s="200" t="e">
        <f t="shared" ref="L36:U36" si="41">(L$41/K$41)*K36</f>
        <v>#VALUE!</v>
      </c>
      <c r="M36" s="200" t="e">
        <f t="shared" si="41"/>
        <v>#VALUE!</v>
      </c>
      <c r="N36" s="200" t="e">
        <f t="shared" si="41"/>
        <v>#VALUE!</v>
      </c>
      <c r="O36" s="200" t="e">
        <f t="shared" si="41"/>
        <v>#VALUE!</v>
      </c>
      <c r="P36" s="200" t="e">
        <f t="shared" si="41"/>
        <v>#VALUE!</v>
      </c>
      <c r="Q36" s="200" t="e">
        <f t="shared" si="41"/>
        <v>#VALUE!</v>
      </c>
      <c r="R36" s="200" t="e">
        <f t="shared" si="41"/>
        <v>#VALUE!</v>
      </c>
      <c r="S36" s="200" t="e">
        <f t="shared" si="41"/>
        <v>#VALUE!</v>
      </c>
      <c r="T36" s="200" t="e">
        <f t="shared" si="41"/>
        <v>#VALUE!</v>
      </c>
      <c r="U36" s="200" t="e">
        <f t="shared" si="41"/>
        <v>#VALUE!</v>
      </c>
    </row>
    <row r="37" spans="1:50" s="1" customFormat="1" hidden="1" x14ac:dyDescent="0.45">
      <c r="A37" s="6" t="s">
        <v>110</v>
      </c>
      <c r="B37" s="353">
        <v>5615</v>
      </c>
      <c r="C37" s="353">
        <v>5904</v>
      </c>
      <c r="D37" s="353">
        <v>6094</v>
      </c>
      <c r="E37" s="356">
        <v>6385</v>
      </c>
      <c r="F37" s="353">
        <v>6505</v>
      </c>
      <c r="G37" s="353">
        <v>6789</v>
      </c>
      <c r="H37" s="353">
        <v>7030</v>
      </c>
      <c r="I37" s="353">
        <v>7259</v>
      </c>
      <c r="J37" s="355">
        <v>7564</v>
      </c>
      <c r="K37" s="355">
        <v>9600</v>
      </c>
      <c r="L37" s="200" t="e">
        <f t="shared" ref="L37:U37" si="42">(L$41/K$41)*K37</f>
        <v>#VALUE!</v>
      </c>
      <c r="M37" s="200" t="e">
        <f t="shared" si="42"/>
        <v>#VALUE!</v>
      </c>
      <c r="N37" s="200" t="e">
        <f t="shared" si="42"/>
        <v>#VALUE!</v>
      </c>
      <c r="O37" s="200" t="e">
        <f t="shared" si="42"/>
        <v>#VALUE!</v>
      </c>
      <c r="P37" s="200" t="e">
        <f t="shared" si="42"/>
        <v>#VALUE!</v>
      </c>
      <c r="Q37" s="200" t="e">
        <f t="shared" si="42"/>
        <v>#VALUE!</v>
      </c>
      <c r="R37" s="200" t="e">
        <f t="shared" si="42"/>
        <v>#VALUE!</v>
      </c>
      <c r="S37" s="200" t="e">
        <f t="shared" si="42"/>
        <v>#VALUE!</v>
      </c>
      <c r="T37" s="200" t="e">
        <f t="shared" si="42"/>
        <v>#VALUE!</v>
      </c>
      <c r="U37" s="200" t="e">
        <f t="shared" si="42"/>
        <v>#VALUE!</v>
      </c>
    </row>
    <row r="38" spans="1:50" hidden="1" x14ac:dyDescent="0.45">
      <c r="A38" s="8" t="s">
        <v>111</v>
      </c>
      <c r="B38" s="353">
        <v>6278</v>
      </c>
      <c r="C38" s="353">
        <v>6764</v>
      </c>
      <c r="D38" s="353">
        <v>7026</v>
      </c>
      <c r="E38" s="356">
        <v>7299</v>
      </c>
      <c r="F38" s="353">
        <v>7497</v>
      </c>
      <c r="G38" s="353">
        <v>7666</v>
      </c>
      <c r="H38" s="353">
        <v>7990</v>
      </c>
      <c r="I38" s="353">
        <v>8441</v>
      </c>
      <c r="J38" s="355">
        <v>8620</v>
      </c>
      <c r="K38" s="355">
        <v>10057</v>
      </c>
      <c r="L38" s="200" t="e">
        <f t="shared" ref="L38:U38" si="43">(L$41/K$41)*K38</f>
        <v>#VALUE!</v>
      </c>
      <c r="M38" s="200" t="e">
        <f t="shared" si="43"/>
        <v>#VALUE!</v>
      </c>
      <c r="N38" s="200" t="e">
        <f t="shared" si="43"/>
        <v>#VALUE!</v>
      </c>
      <c r="O38" s="200" t="e">
        <f t="shared" si="43"/>
        <v>#VALUE!</v>
      </c>
      <c r="P38" s="200" t="e">
        <f t="shared" si="43"/>
        <v>#VALUE!</v>
      </c>
      <c r="Q38" s="200" t="e">
        <f t="shared" si="43"/>
        <v>#VALUE!</v>
      </c>
      <c r="R38" s="200" t="e">
        <f t="shared" si="43"/>
        <v>#VALUE!</v>
      </c>
      <c r="S38" s="200" t="e">
        <f t="shared" si="43"/>
        <v>#VALUE!</v>
      </c>
      <c r="T38" s="200" t="e">
        <f t="shared" si="43"/>
        <v>#VALUE!</v>
      </c>
      <c r="U38" s="200" t="e">
        <f t="shared" si="43"/>
        <v>#VALUE!</v>
      </c>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row>
    <row r="39" spans="1:50" s="1" customFormat="1" hidden="1" x14ac:dyDescent="0.45">
      <c r="A39" s="8" t="s">
        <v>112</v>
      </c>
      <c r="B39" s="353">
        <v>4887</v>
      </c>
      <c r="C39" s="353">
        <v>5126</v>
      </c>
      <c r="D39" s="353">
        <v>5437</v>
      </c>
      <c r="E39" s="356">
        <v>5740</v>
      </c>
      <c r="F39" s="353">
        <v>6364</v>
      </c>
      <c r="G39" s="353">
        <v>6985</v>
      </c>
      <c r="H39" s="353">
        <v>7356</v>
      </c>
      <c r="I39" s="353">
        <v>8022</v>
      </c>
      <c r="J39" s="355">
        <v>8131</v>
      </c>
      <c r="K39" s="355">
        <v>8911</v>
      </c>
      <c r="L39" s="200" t="e">
        <f t="shared" ref="L39:U39" si="44">(L$41/K$41)*K39</f>
        <v>#VALUE!</v>
      </c>
      <c r="M39" s="200" t="e">
        <f t="shared" si="44"/>
        <v>#VALUE!</v>
      </c>
      <c r="N39" s="200" t="e">
        <f t="shared" si="44"/>
        <v>#VALUE!</v>
      </c>
      <c r="O39" s="200" t="e">
        <f t="shared" si="44"/>
        <v>#VALUE!</v>
      </c>
      <c r="P39" s="200" t="e">
        <f t="shared" si="44"/>
        <v>#VALUE!</v>
      </c>
      <c r="Q39" s="200" t="e">
        <f t="shared" si="44"/>
        <v>#VALUE!</v>
      </c>
      <c r="R39" s="200" t="e">
        <f t="shared" si="44"/>
        <v>#VALUE!</v>
      </c>
      <c r="S39" s="200" t="e">
        <f t="shared" si="44"/>
        <v>#VALUE!</v>
      </c>
      <c r="T39" s="200" t="e">
        <f t="shared" si="44"/>
        <v>#VALUE!</v>
      </c>
      <c r="U39" s="200" t="e">
        <f t="shared" si="44"/>
        <v>#VALUE!</v>
      </c>
    </row>
    <row r="40" spans="1:50" s="1" customFormat="1" hidden="1" x14ac:dyDescent="0.45">
      <c r="A40" s="8" t="s">
        <v>113</v>
      </c>
      <c r="B40" s="357">
        <v>4441</v>
      </c>
      <c r="C40" s="357">
        <v>4795</v>
      </c>
      <c r="D40" s="357">
        <v>5039</v>
      </c>
      <c r="E40" s="358">
        <v>5388</v>
      </c>
      <c r="F40" s="357">
        <v>6060</v>
      </c>
      <c r="G40" s="357">
        <v>6668</v>
      </c>
      <c r="H40" s="357">
        <v>7379</v>
      </c>
      <c r="I40" s="357">
        <v>8135</v>
      </c>
      <c r="J40" s="359">
        <v>8563</v>
      </c>
      <c r="K40" s="359">
        <v>10613</v>
      </c>
      <c r="L40" s="200" t="e">
        <f t="shared" ref="L40:U40" si="45">(L$41/K$41)*K40</f>
        <v>#VALUE!</v>
      </c>
      <c r="M40" s="200" t="e">
        <f t="shared" si="45"/>
        <v>#VALUE!</v>
      </c>
      <c r="N40" s="200" t="e">
        <f t="shared" si="45"/>
        <v>#VALUE!</v>
      </c>
      <c r="O40" s="200" t="e">
        <f t="shared" si="45"/>
        <v>#VALUE!</v>
      </c>
      <c r="P40" s="200" t="e">
        <f t="shared" si="45"/>
        <v>#VALUE!</v>
      </c>
      <c r="Q40" s="200" t="e">
        <f t="shared" si="45"/>
        <v>#VALUE!</v>
      </c>
      <c r="R40" s="200" t="e">
        <f t="shared" si="45"/>
        <v>#VALUE!</v>
      </c>
      <c r="S40" s="200" t="e">
        <f t="shared" si="45"/>
        <v>#VALUE!</v>
      </c>
      <c r="T40" s="200" t="e">
        <f t="shared" si="45"/>
        <v>#VALUE!</v>
      </c>
      <c r="U40" s="200" t="e">
        <f t="shared" si="45"/>
        <v>#VALUE!</v>
      </c>
    </row>
    <row r="41" spans="1:50" hidden="1" x14ac:dyDescent="0.45">
      <c r="A41" s="8" t="s">
        <v>114</v>
      </c>
      <c r="B41" s="355">
        <f>SUM(B27:B40)</f>
        <v>70395</v>
      </c>
      <c r="C41" s="355">
        <f t="shared" ref="C41:E41" si="46">SUM(C27:C40)</f>
        <v>74754</v>
      </c>
      <c r="D41" s="355">
        <f t="shared" si="46"/>
        <v>78812</v>
      </c>
      <c r="E41" s="355">
        <f t="shared" si="46"/>
        <v>77468</v>
      </c>
      <c r="F41" s="355">
        <f t="shared" ref="F41:K41" si="47">SUM(F27:F40)</f>
        <v>88519</v>
      </c>
      <c r="G41" s="355">
        <f t="shared" si="47"/>
        <v>94565</v>
      </c>
      <c r="H41" s="355">
        <f t="shared" si="47"/>
        <v>100904</v>
      </c>
      <c r="I41" s="355">
        <f t="shared" si="47"/>
        <v>108203</v>
      </c>
      <c r="J41" s="355">
        <f t="shared" si="47"/>
        <v>110225</v>
      </c>
      <c r="K41" s="355">
        <f t="shared" si="47"/>
        <v>132110</v>
      </c>
      <c r="L41" s="201" t="e">
        <f>(K41*L43)/K43</f>
        <v>#VALUE!</v>
      </c>
      <c r="M41" s="201" t="e">
        <f t="shared" ref="M41:U41" si="48">(L41*M43)/L43</f>
        <v>#VALUE!</v>
      </c>
      <c r="N41" s="201" t="e">
        <f t="shared" si="48"/>
        <v>#VALUE!</v>
      </c>
      <c r="O41" s="201" t="e">
        <f t="shared" si="48"/>
        <v>#VALUE!</v>
      </c>
      <c r="P41" s="201" t="e">
        <f t="shared" si="48"/>
        <v>#VALUE!</v>
      </c>
      <c r="Q41" s="201" t="e">
        <f t="shared" si="48"/>
        <v>#VALUE!</v>
      </c>
      <c r="R41" s="201" t="e">
        <f t="shared" si="48"/>
        <v>#VALUE!</v>
      </c>
      <c r="S41" s="201" t="e">
        <f t="shared" si="48"/>
        <v>#VALUE!</v>
      </c>
      <c r="T41" s="201" t="e">
        <f t="shared" si="48"/>
        <v>#VALUE!</v>
      </c>
      <c r="U41" s="201" t="e">
        <f t="shared" si="48"/>
        <v>#VALUE!</v>
      </c>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row>
    <row r="42" spans="1:50" hidden="1" x14ac:dyDescent="0.45">
      <c r="B42" s="360"/>
      <c r="C42" s="356"/>
      <c r="D42" s="361"/>
      <c r="E42" s="356"/>
      <c r="L42" s="199"/>
      <c r="M42" s="185"/>
      <c r="N42" s="185"/>
      <c r="O42" s="185"/>
      <c r="P42" s="185"/>
      <c r="Q42" s="185"/>
      <c r="R42" s="185"/>
      <c r="S42" s="185"/>
      <c r="T42" s="185"/>
      <c r="U42" s="185"/>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row>
    <row r="43" spans="1:50" hidden="1" x14ac:dyDescent="0.45">
      <c r="A43" s="6" t="s">
        <v>115</v>
      </c>
      <c r="B43" s="11"/>
      <c r="C43" s="196">
        <f>(C41-B41)/B41</f>
        <v>6.1922011506499043E-2</v>
      </c>
      <c r="D43" s="196">
        <f t="shared" ref="D43:K43" si="49">(D41-C41)/C41</f>
        <v>5.42847205500709E-2</v>
      </c>
      <c r="E43" s="196">
        <f t="shared" si="49"/>
        <v>-1.705324062325534E-2</v>
      </c>
      <c r="F43" s="196">
        <f t="shared" si="49"/>
        <v>0.1426524500438891</v>
      </c>
      <c r="G43" s="196">
        <f t="shared" si="49"/>
        <v>6.8301720534574492E-2</v>
      </c>
      <c r="H43" s="196">
        <f t="shared" si="49"/>
        <v>6.7033257547718494E-2</v>
      </c>
      <c r="I43" s="196">
        <f t="shared" si="49"/>
        <v>7.2336081820344095E-2</v>
      </c>
      <c r="J43" s="196">
        <f t="shared" si="49"/>
        <v>1.8687097400256925E-2</v>
      </c>
      <c r="K43" s="196">
        <f t="shared" si="49"/>
        <v>0.19854842367883874</v>
      </c>
      <c r="L43" s="202" t="e">
        <f t="shared" ref="L43:U43" si="50">-18.17818+(0.009045*M$4)+(0.0026295*(M$4-2016)^2)</f>
        <v>#VALUE!</v>
      </c>
      <c r="M43" s="202" t="e">
        <f t="shared" si="50"/>
        <v>#VALUE!</v>
      </c>
      <c r="N43" s="202" t="e">
        <f t="shared" si="50"/>
        <v>#VALUE!</v>
      </c>
      <c r="O43" s="202" t="e">
        <f t="shared" si="50"/>
        <v>#VALUE!</v>
      </c>
      <c r="P43" s="202" t="e">
        <f t="shared" si="50"/>
        <v>#VALUE!</v>
      </c>
      <c r="Q43" s="202" t="e">
        <f t="shared" si="50"/>
        <v>#VALUE!</v>
      </c>
      <c r="R43" s="202" t="e">
        <f t="shared" si="50"/>
        <v>#VALUE!</v>
      </c>
      <c r="S43" s="202" t="e">
        <f t="shared" si="50"/>
        <v>#VALUE!</v>
      </c>
      <c r="T43" s="202" t="e">
        <f t="shared" si="50"/>
        <v>#VALUE!</v>
      </c>
      <c r="U43" s="202">
        <f t="shared" si="50"/>
        <v>10668.782971999999</v>
      </c>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row>
    <row r="44" spans="1:50" ht="36.75" hidden="1" customHeight="1" x14ac:dyDescent="0.45">
      <c r="B44" s="11"/>
      <c r="K44" s="367" t="s">
        <v>116</v>
      </c>
      <c r="L44" s="367"/>
      <c r="M44" s="367"/>
      <c r="N44" s="367"/>
      <c r="O44" s="367"/>
      <c r="P44" s="367"/>
      <c r="Q44" s="367"/>
      <c r="R44" s="367"/>
      <c r="S44" s="367"/>
      <c r="T44" s="367"/>
      <c r="U44" s="367"/>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4.65" customHeight="1" x14ac:dyDescent="0.45">
      <c r="B45" s="11"/>
      <c r="K45" s="20"/>
      <c r="L45" s="20"/>
      <c r="M45" s="1"/>
      <c r="N45" s="1"/>
      <c r="O45" s="1"/>
      <c r="P45" s="1"/>
      <c r="Q45" s="1"/>
      <c r="R45" s="1"/>
      <c r="S45" s="1"/>
      <c r="T45" s="1"/>
      <c r="U45" s="1"/>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x14ac:dyDescent="0.45">
      <c r="A46" s="214"/>
      <c r="B46" s="216"/>
      <c r="C46" s="216"/>
      <c r="D46" s="216"/>
      <c r="E46" s="216"/>
      <c r="F46" s="217"/>
      <c r="G46" s="217"/>
      <c r="H46" s="217"/>
      <c r="I46" s="217"/>
      <c r="J46" s="217"/>
      <c r="K46" s="217"/>
      <c r="L46" s="208"/>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x14ac:dyDescent="0.45">
      <c r="A47" s="214"/>
      <c r="B47" s="217"/>
      <c r="C47" s="217"/>
      <c r="D47" s="217"/>
      <c r="E47" s="216"/>
      <c r="F47" s="217"/>
      <c r="G47" s="217"/>
      <c r="H47" s="217"/>
      <c r="I47" s="217"/>
      <c r="J47" s="217"/>
      <c r="K47" s="217"/>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x14ac:dyDescent="0.45">
      <c r="A48" s="214"/>
      <c r="B48" s="217"/>
      <c r="C48" s="217"/>
      <c r="D48" s="217"/>
      <c r="E48" s="216"/>
      <c r="F48" s="217"/>
      <c r="G48" s="217"/>
      <c r="H48" s="217"/>
      <c r="I48" s="217"/>
      <c r="J48" s="217"/>
      <c r="K48" s="217"/>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x14ac:dyDescent="0.45">
      <c r="A49" s="214"/>
      <c r="B49" s="217"/>
      <c r="C49" s="217"/>
      <c r="D49" s="217"/>
      <c r="E49" s="216"/>
      <c r="F49" s="217"/>
      <c r="G49" s="217"/>
      <c r="H49" s="217"/>
      <c r="I49" s="217"/>
      <c r="J49" s="217"/>
      <c r="K49" s="217"/>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x14ac:dyDescent="0.45">
      <c r="A50" s="214"/>
      <c r="B50" s="217"/>
      <c r="C50" s="217"/>
      <c r="D50" s="217"/>
      <c r="E50" s="216"/>
      <c r="F50" s="217"/>
      <c r="G50" s="217"/>
      <c r="H50" s="217"/>
      <c r="I50" s="217"/>
      <c r="J50" s="217"/>
      <c r="K50" s="217"/>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x14ac:dyDescent="0.45">
      <c r="A51" s="214"/>
      <c r="B51" s="217"/>
      <c r="C51" s="217"/>
      <c r="D51" s="217"/>
      <c r="E51" s="216"/>
      <c r="F51" s="217"/>
      <c r="G51" s="217"/>
      <c r="H51" s="217"/>
      <c r="I51" s="217"/>
      <c r="J51" s="217"/>
      <c r="K51" s="217"/>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x14ac:dyDescent="0.45">
      <c r="A52" s="215"/>
      <c r="B52" s="218"/>
      <c r="C52" s="218"/>
      <c r="D52" s="218"/>
      <c r="E52" s="219"/>
      <c r="F52" s="218"/>
      <c r="G52" s="218"/>
      <c r="H52" s="218"/>
      <c r="I52" s="218"/>
      <c r="J52" s="218"/>
      <c r="K52" s="218"/>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x14ac:dyDescent="0.45">
      <c r="A53" s="215"/>
      <c r="B53" s="218"/>
      <c r="C53" s="218"/>
      <c r="D53" s="218"/>
      <c r="E53" s="219"/>
      <c r="F53" s="218"/>
      <c r="G53" s="218"/>
      <c r="H53" s="218"/>
      <c r="I53" s="218"/>
      <c r="J53" s="218"/>
      <c r="K53" s="218"/>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x14ac:dyDescent="0.45">
      <c r="A54" s="215"/>
      <c r="B54" s="218"/>
      <c r="C54" s="218"/>
      <c r="D54" s="218"/>
      <c r="E54" s="219"/>
      <c r="F54" s="218"/>
      <c r="G54" s="218"/>
      <c r="H54" s="218"/>
      <c r="I54" s="218"/>
      <c r="J54" s="218"/>
      <c r="K54" s="218"/>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x14ac:dyDescent="0.45">
      <c r="A55" s="215"/>
      <c r="B55" s="218"/>
      <c r="C55" s="218"/>
      <c r="D55" s="218"/>
      <c r="E55" s="219"/>
      <c r="F55" s="218"/>
      <c r="G55" s="218"/>
      <c r="H55" s="218"/>
      <c r="I55" s="218"/>
      <c r="J55" s="218"/>
      <c r="K55" s="218"/>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x14ac:dyDescent="0.45">
      <c r="A56" s="215"/>
      <c r="B56" s="217"/>
      <c r="C56" s="217"/>
      <c r="D56" s="217"/>
      <c r="E56" s="219"/>
      <c r="F56" s="217"/>
      <c r="G56" s="217"/>
      <c r="H56" s="217"/>
      <c r="I56" s="217"/>
      <c r="J56" s="218"/>
      <c r="K56" s="218"/>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x14ac:dyDescent="0.45">
      <c r="A57" s="214"/>
      <c r="B57" s="217"/>
      <c r="C57" s="217"/>
      <c r="D57" s="217"/>
      <c r="E57" s="219"/>
      <c r="F57" s="217"/>
      <c r="G57" s="217"/>
      <c r="H57" s="217"/>
      <c r="I57" s="217"/>
      <c r="J57" s="218"/>
      <c r="K57" s="218"/>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x14ac:dyDescent="0.45">
      <c r="A58" s="214"/>
      <c r="B58" s="217"/>
      <c r="C58" s="217"/>
      <c r="D58" s="217"/>
      <c r="E58" s="219"/>
      <c r="F58" s="217"/>
      <c r="G58" s="217"/>
      <c r="H58" s="217"/>
      <c r="I58" s="217"/>
      <c r="J58" s="218"/>
      <c r="K58" s="218"/>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x14ac:dyDescent="0.45">
      <c r="A59" s="214"/>
      <c r="B59" s="217"/>
      <c r="C59" s="217"/>
      <c r="D59" s="217"/>
      <c r="E59" s="219"/>
      <c r="F59" s="217"/>
      <c r="G59" s="217"/>
      <c r="H59" s="217"/>
      <c r="I59" s="217"/>
      <c r="J59" s="218"/>
      <c r="K59" s="218"/>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x14ac:dyDescent="0.45">
      <c r="A60" s="214"/>
      <c r="B60" s="218"/>
      <c r="C60" s="218"/>
      <c r="D60" s="218"/>
      <c r="E60" s="218"/>
      <c r="F60" s="218"/>
      <c r="G60" s="218"/>
      <c r="H60" s="218"/>
      <c r="I60" s="218"/>
      <c r="J60" s="218"/>
      <c r="K60" s="218"/>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x14ac:dyDescent="0.45">
      <c r="B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x14ac:dyDescent="0.45">
      <c r="B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x14ac:dyDescent="0.45">
      <c r="B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x14ac:dyDescent="0.45">
      <c r="B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2:50" x14ac:dyDescent="0.45">
      <c r="B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2:50" x14ac:dyDescent="0.45">
      <c r="B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2:50" x14ac:dyDescent="0.45">
      <c r="B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2:50" x14ac:dyDescent="0.45">
      <c r="B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2:50" x14ac:dyDescent="0.45">
      <c r="B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2:50" x14ac:dyDescent="0.45">
      <c r="B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2:50" x14ac:dyDescent="0.45">
      <c r="B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2:50" x14ac:dyDescent="0.45">
      <c r="B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2:50" x14ac:dyDescent="0.45">
      <c r="B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2:50" x14ac:dyDescent="0.45">
      <c r="B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2:50" x14ac:dyDescent="0.45">
      <c r="B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2:50" x14ac:dyDescent="0.45">
      <c r="B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2:50" x14ac:dyDescent="0.45">
      <c r="B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2:50" x14ac:dyDescent="0.45">
      <c r="B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2:50" x14ac:dyDescent="0.45">
      <c r="B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2:50" x14ac:dyDescent="0.45">
      <c r="B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2:50" x14ac:dyDescent="0.45">
      <c r="B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2:50" x14ac:dyDescent="0.45">
      <c r="B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2:50" x14ac:dyDescent="0.45">
      <c r="B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2:50" x14ac:dyDescent="0.45">
      <c r="B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2:50" x14ac:dyDescent="0.45">
      <c r="B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2:50" x14ac:dyDescent="0.45">
      <c r="B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2:50" x14ac:dyDescent="0.45">
      <c r="B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2:50" x14ac:dyDescent="0.45">
      <c r="B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2:50" x14ac:dyDescent="0.45">
      <c r="B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2:50" x14ac:dyDescent="0.45">
      <c r="B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2:50" x14ac:dyDescent="0.45">
      <c r="B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2:50" x14ac:dyDescent="0.45">
      <c r="B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2:50" x14ac:dyDescent="0.45">
      <c r="B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2:50" x14ac:dyDescent="0.45">
      <c r="B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2:50" x14ac:dyDescent="0.45">
      <c r="B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2:50" x14ac:dyDescent="0.45">
      <c r="B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2:50" x14ac:dyDescent="0.45">
      <c r="B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2:50" x14ac:dyDescent="0.45">
      <c r="B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2:50" x14ac:dyDescent="0.45">
      <c r="B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2:50" x14ac:dyDescent="0.45">
      <c r="B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2:50" x14ac:dyDescent="0.45">
      <c r="B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2:50" x14ac:dyDescent="0.45">
      <c r="B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2:50" x14ac:dyDescent="0.45">
      <c r="B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2:50" x14ac:dyDescent="0.45">
      <c r="B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2:50" x14ac:dyDescent="0.45">
      <c r="B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2:50" x14ac:dyDescent="0.45">
      <c r="B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2:50" x14ac:dyDescent="0.45">
      <c r="B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2:50" x14ac:dyDescent="0.45">
      <c r="B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2:50" x14ac:dyDescent="0.45">
      <c r="B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2:50" x14ac:dyDescent="0.45">
      <c r="B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2:50" x14ac:dyDescent="0.45">
      <c r="B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2:50" x14ac:dyDescent="0.45">
      <c r="B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2:50" x14ac:dyDescent="0.45">
      <c r="B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2:50" x14ac:dyDescent="0.45">
      <c r="B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2:50" x14ac:dyDescent="0.45">
      <c r="B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2:50" x14ac:dyDescent="0.45">
      <c r="B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2:50" x14ac:dyDescent="0.45">
      <c r="B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2:50" x14ac:dyDescent="0.45">
      <c r="B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2:50" x14ac:dyDescent="0.45">
      <c r="B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2:50" x14ac:dyDescent="0.45">
      <c r="B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2:50" x14ac:dyDescent="0.45">
      <c r="B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2:50" x14ac:dyDescent="0.45">
      <c r="B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2:50" x14ac:dyDescent="0.45">
      <c r="B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2:50" x14ac:dyDescent="0.45">
      <c r="B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2:50" x14ac:dyDescent="0.45">
      <c r="B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2:50" x14ac:dyDescent="0.45">
      <c r="B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2:50" x14ac:dyDescent="0.45">
      <c r="B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2:50" x14ac:dyDescent="0.45">
      <c r="B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2:50" x14ac:dyDescent="0.45">
      <c r="B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2:50" x14ac:dyDescent="0.45">
      <c r="B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2:50" x14ac:dyDescent="0.45">
      <c r="B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2:50" x14ac:dyDescent="0.45">
      <c r="B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2:50" x14ac:dyDescent="0.45">
      <c r="B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2:50" x14ac:dyDescent="0.45">
      <c r="B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2:50" x14ac:dyDescent="0.45">
      <c r="B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2:50" x14ac:dyDescent="0.45">
      <c r="B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2:50" x14ac:dyDescent="0.45">
      <c r="B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2:50" x14ac:dyDescent="0.45">
      <c r="B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2:50" x14ac:dyDescent="0.45">
      <c r="B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2:50" x14ac:dyDescent="0.45">
      <c r="B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2:50" x14ac:dyDescent="0.45">
      <c r="B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2:50" x14ac:dyDescent="0.45">
      <c r="B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2:50" x14ac:dyDescent="0.45">
      <c r="B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2:50" x14ac:dyDescent="0.45">
      <c r="B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2:50" x14ac:dyDescent="0.45">
      <c r="B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2:50" x14ac:dyDescent="0.45">
      <c r="B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2:50" x14ac:dyDescent="0.45">
      <c r="B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2:50" x14ac:dyDescent="0.45">
      <c r="B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2:50" x14ac:dyDescent="0.45">
      <c r="B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2:50" x14ac:dyDescent="0.45">
      <c r="B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2:50" x14ac:dyDescent="0.45">
      <c r="B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2:50" x14ac:dyDescent="0.45">
      <c r="B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2:50" x14ac:dyDescent="0.45">
      <c r="B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2:50" x14ac:dyDescent="0.45">
      <c r="B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2:50" x14ac:dyDescent="0.45">
      <c r="B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2:50" x14ac:dyDescent="0.45">
      <c r="B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2:50" x14ac:dyDescent="0.45">
      <c r="B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2:50" x14ac:dyDescent="0.45">
      <c r="B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2:50" x14ac:dyDescent="0.45">
      <c r="B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2:50" x14ac:dyDescent="0.45">
      <c r="B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2:50" x14ac:dyDescent="0.45">
      <c r="B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2:50" x14ac:dyDescent="0.45">
      <c r="B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2:50" x14ac:dyDescent="0.45">
      <c r="B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2:50" x14ac:dyDescent="0.45">
      <c r="B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2:50" x14ac:dyDescent="0.45">
      <c r="B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2:50" x14ac:dyDescent="0.45">
      <c r="B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2:50" x14ac:dyDescent="0.45">
      <c r="B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2:50" x14ac:dyDescent="0.45">
      <c r="B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2:50" x14ac:dyDescent="0.45">
      <c r="B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2:50" x14ac:dyDescent="0.45">
      <c r="B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2:50" x14ac:dyDescent="0.45">
      <c r="B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2:50" x14ac:dyDescent="0.45">
      <c r="B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2:50" x14ac:dyDescent="0.45">
      <c r="B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2:50" x14ac:dyDescent="0.45">
      <c r="B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2:50" x14ac:dyDescent="0.45">
      <c r="B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2:50" x14ac:dyDescent="0.45">
      <c r="B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2:50" x14ac:dyDescent="0.45">
      <c r="B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2:50" x14ac:dyDescent="0.45">
      <c r="B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2:50" x14ac:dyDescent="0.45">
      <c r="B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2:50" x14ac:dyDescent="0.45">
      <c r="B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2:50" x14ac:dyDescent="0.45">
      <c r="B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2:50" x14ac:dyDescent="0.45">
      <c r="B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2:50" x14ac:dyDescent="0.45">
      <c r="B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2:50" x14ac:dyDescent="0.45">
      <c r="B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2:50" x14ac:dyDescent="0.45">
      <c r="B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2:50" x14ac:dyDescent="0.45">
      <c r="B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2:50" x14ac:dyDescent="0.45">
      <c r="B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2:50" x14ac:dyDescent="0.45">
      <c r="B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2:50" x14ac:dyDescent="0.45">
      <c r="B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2:50" x14ac:dyDescent="0.45">
      <c r="B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2:50" x14ac:dyDescent="0.45">
      <c r="B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2:50" x14ac:dyDescent="0.45">
      <c r="B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2:50" x14ac:dyDescent="0.45">
      <c r="B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2:50" x14ac:dyDescent="0.45">
      <c r="B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2:50" x14ac:dyDescent="0.45">
      <c r="B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2:50" x14ac:dyDescent="0.45">
      <c r="B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2:50" x14ac:dyDescent="0.45">
      <c r="B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2:50" x14ac:dyDescent="0.45">
      <c r="B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2:50" x14ac:dyDescent="0.45">
      <c r="B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2:50" x14ac:dyDescent="0.45">
      <c r="B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2:50" x14ac:dyDescent="0.45">
      <c r="B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2:50" x14ac:dyDescent="0.45">
      <c r="B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2:50" x14ac:dyDescent="0.45">
      <c r="B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2:50" x14ac:dyDescent="0.45">
      <c r="B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2:50" x14ac:dyDescent="0.45">
      <c r="B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2:50" x14ac:dyDescent="0.45">
      <c r="B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2:50" x14ac:dyDescent="0.45">
      <c r="B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2:50" x14ac:dyDescent="0.45">
      <c r="B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2:50" x14ac:dyDescent="0.45">
      <c r="B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2:50" x14ac:dyDescent="0.45">
      <c r="B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2:50" x14ac:dyDescent="0.45">
      <c r="B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2:50" x14ac:dyDescent="0.45">
      <c r="B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2:50" x14ac:dyDescent="0.45">
      <c r="B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2:50" x14ac:dyDescent="0.45">
      <c r="B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2:50" x14ac:dyDescent="0.45">
      <c r="B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2:50" x14ac:dyDescent="0.45">
      <c r="B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2:50" x14ac:dyDescent="0.45">
      <c r="B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2:50" x14ac:dyDescent="0.45">
      <c r="B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2:50" x14ac:dyDescent="0.45">
      <c r="B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2:50" x14ac:dyDescent="0.45">
      <c r="B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2:50" x14ac:dyDescent="0.45">
      <c r="B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2:50" x14ac:dyDescent="0.45">
      <c r="B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2:50" x14ac:dyDescent="0.45">
      <c r="B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2:50" x14ac:dyDescent="0.45">
      <c r="B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2:50" x14ac:dyDescent="0.45">
      <c r="B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2:50" x14ac:dyDescent="0.45">
      <c r="B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2:50" x14ac:dyDescent="0.45">
      <c r="B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2:50" x14ac:dyDescent="0.45">
      <c r="B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2:50" x14ac:dyDescent="0.45">
      <c r="B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2:50" x14ac:dyDescent="0.45">
      <c r="B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2:50" x14ac:dyDescent="0.45">
      <c r="B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2:50" x14ac:dyDescent="0.45">
      <c r="B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2:50" x14ac:dyDescent="0.45">
      <c r="B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2:50" x14ac:dyDescent="0.45">
      <c r="B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2:50" x14ac:dyDescent="0.45">
      <c r="B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2:50" x14ac:dyDescent="0.45">
      <c r="B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2:50" x14ac:dyDescent="0.45">
      <c r="B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2:50" x14ac:dyDescent="0.45">
      <c r="B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2:50" x14ac:dyDescent="0.45">
      <c r="B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2:50" x14ac:dyDescent="0.45">
      <c r="B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2:50" x14ac:dyDescent="0.45">
      <c r="B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2:50" x14ac:dyDescent="0.45">
      <c r="B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2:50" x14ac:dyDescent="0.45">
      <c r="B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2:50" x14ac:dyDescent="0.45">
      <c r="B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2:50" x14ac:dyDescent="0.45">
      <c r="B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2:50" x14ac:dyDescent="0.45">
      <c r="B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2:50" x14ac:dyDescent="0.45">
      <c r="B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2:50" x14ac:dyDescent="0.45">
      <c r="B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2:50" x14ac:dyDescent="0.45">
      <c r="B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2:50" x14ac:dyDescent="0.45">
      <c r="B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2:50" x14ac:dyDescent="0.45">
      <c r="B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2:50" x14ac:dyDescent="0.45">
      <c r="B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2:50" x14ac:dyDescent="0.45">
      <c r="B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2:50" x14ac:dyDescent="0.45">
      <c r="B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2:50" x14ac:dyDescent="0.45">
      <c r="B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2:50" x14ac:dyDescent="0.45">
      <c r="B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2:50" x14ac:dyDescent="0.45">
      <c r="B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2:50" x14ac:dyDescent="0.45">
      <c r="B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2:50" x14ac:dyDescent="0.45">
      <c r="B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2:50" x14ac:dyDescent="0.45">
      <c r="B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2:50" x14ac:dyDescent="0.45">
      <c r="B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2:50" x14ac:dyDescent="0.45">
      <c r="B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2:50" x14ac:dyDescent="0.45">
      <c r="B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2:50" x14ac:dyDescent="0.45">
      <c r="B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2:50" x14ac:dyDescent="0.45">
      <c r="B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2:50" x14ac:dyDescent="0.45">
      <c r="B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2:50" x14ac:dyDescent="0.45">
      <c r="B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2:50" x14ac:dyDescent="0.45">
      <c r="B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2:50" x14ac:dyDescent="0.45">
      <c r="B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2:50" x14ac:dyDescent="0.45">
      <c r="B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2:50" x14ac:dyDescent="0.45">
      <c r="B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2:50" x14ac:dyDescent="0.45">
      <c r="B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2:50" x14ac:dyDescent="0.45">
      <c r="B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2:50" x14ac:dyDescent="0.45">
      <c r="B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2:50" x14ac:dyDescent="0.45">
      <c r="B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2:50" x14ac:dyDescent="0.45">
      <c r="B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2:50" x14ac:dyDescent="0.45">
      <c r="B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2:50" x14ac:dyDescent="0.45">
      <c r="B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2:50" x14ac:dyDescent="0.45">
      <c r="B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2:50" x14ac:dyDescent="0.45">
      <c r="B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2:50" x14ac:dyDescent="0.45">
      <c r="B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2:50" x14ac:dyDescent="0.45">
      <c r="B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2:50" x14ac:dyDescent="0.45">
      <c r="B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2:50" x14ac:dyDescent="0.45">
      <c r="B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2:50" x14ac:dyDescent="0.45">
      <c r="B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2:50" x14ac:dyDescent="0.45">
      <c r="B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2:50" x14ac:dyDescent="0.45">
      <c r="B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2:50" x14ac:dyDescent="0.45">
      <c r="B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2:50" x14ac:dyDescent="0.45">
      <c r="B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2:50" x14ac:dyDescent="0.45">
      <c r="B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2:50" x14ac:dyDescent="0.45">
      <c r="B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2:50" x14ac:dyDescent="0.45">
      <c r="B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2:50" x14ac:dyDescent="0.45">
      <c r="B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2:50" x14ac:dyDescent="0.45">
      <c r="B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2:50" x14ac:dyDescent="0.45">
      <c r="B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2:50" x14ac:dyDescent="0.45">
      <c r="B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2:50" x14ac:dyDescent="0.45">
      <c r="B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2:50" x14ac:dyDescent="0.45">
      <c r="B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2:50" x14ac:dyDescent="0.45">
      <c r="B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2:50" x14ac:dyDescent="0.45">
      <c r="B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2:50" x14ac:dyDescent="0.45">
      <c r="B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2:50" x14ac:dyDescent="0.45">
      <c r="B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2:50" x14ac:dyDescent="0.45">
      <c r="B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2:50" x14ac:dyDescent="0.45">
      <c r="B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2:50" x14ac:dyDescent="0.45">
      <c r="B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2:50" x14ac:dyDescent="0.45">
      <c r="B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2:50" x14ac:dyDescent="0.45">
      <c r="B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2:50" x14ac:dyDescent="0.45">
      <c r="B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2:50" x14ac:dyDescent="0.45">
      <c r="B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2:50" x14ac:dyDescent="0.45">
      <c r="B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2:50" x14ac:dyDescent="0.45">
      <c r="B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2:50" x14ac:dyDescent="0.45">
      <c r="B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2:50" x14ac:dyDescent="0.45">
      <c r="B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2:50" x14ac:dyDescent="0.45">
      <c r="B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2:50" x14ac:dyDescent="0.45">
      <c r="B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2:50" x14ac:dyDescent="0.45">
      <c r="B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2:50" x14ac:dyDescent="0.45">
      <c r="B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2:50" x14ac:dyDescent="0.45">
      <c r="B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2:50" x14ac:dyDescent="0.45">
      <c r="B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2:50" x14ac:dyDescent="0.45">
      <c r="B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2:50" x14ac:dyDescent="0.45">
      <c r="B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2:50" x14ac:dyDescent="0.45">
      <c r="B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2:50" x14ac:dyDescent="0.45">
      <c r="B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2:50" x14ac:dyDescent="0.45">
      <c r="B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2:50" x14ac:dyDescent="0.45">
      <c r="B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2:50" x14ac:dyDescent="0.45">
      <c r="B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2:50" x14ac:dyDescent="0.45">
      <c r="B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2:50" x14ac:dyDescent="0.45">
      <c r="B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2:50" x14ac:dyDescent="0.45">
      <c r="B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2:50" x14ac:dyDescent="0.45">
      <c r="B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2:50" x14ac:dyDescent="0.45">
      <c r="B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2:50" x14ac:dyDescent="0.45">
      <c r="B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2:50" x14ac:dyDescent="0.45">
      <c r="B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2:50" x14ac:dyDescent="0.45">
      <c r="B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2:50" x14ac:dyDescent="0.45">
      <c r="B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2:50" x14ac:dyDescent="0.45">
      <c r="B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2:50" x14ac:dyDescent="0.45">
      <c r="B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2:50" x14ac:dyDescent="0.45">
      <c r="B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2:50" x14ac:dyDescent="0.45">
      <c r="B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2:50" x14ac:dyDescent="0.45">
      <c r="B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2:50" x14ac:dyDescent="0.45">
      <c r="B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2:50" x14ac:dyDescent="0.45">
      <c r="B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2:50" x14ac:dyDescent="0.45">
      <c r="B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2:50" x14ac:dyDescent="0.45">
      <c r="B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2:50" x14ac:dyDescent="0.45">
      <c r="B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2:50" x14ac:dyDescent="0.45">
      <c r="B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2:50" x14ac:dyDescent="0.45">
      <c r="B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2:50" x14ac:dyDescent="0.45">
      <c r="B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2:50" x14ac:dyDescent="0.45">
      <c r="B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2:50" x14ac:dyDescent="0.45">
      <c r="B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2:50" x14ac:dyDescent="0.45">
      <c r="B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2:50" x14ac:dyDescent="0.45">
      <c r="B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2:50" x14ac:dyDescent="0.45">
      <c r="B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2:50" x14ac:dyDescent="0.45">
      <c r="B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2:50" x14ac:dyDescent="0.45">
      <c r="B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2:50" x14ac:dyDescent="0.45">
      <c r="B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2:50" x14ac:dyDescent="0.45">
      <c r="B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2:50" x14ac:dyDescent="0.45">
      <c r="B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2:50" x14ac:dyDescent="0.45">
      <c r="B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2:50" x14ac:dyDescent="0.45">
      <c r="B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2:50" x14ac:dyDescent="0.45">
      <c r="B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2:50" x14ac:dyDescent="0.45">
      <c r="B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2:50" x14ac:dyDescent="0.45">
      <c r="B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2:50" x14ac:dyDescent="0.45">
      <c r="B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2:50" x14ac:dyDescent="0.45">
      <c r="B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2:50" x14ac:dyDescent="0.45">
      <c r="B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2:50" x14ac:dyDescent="0.45">
      <c r="B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2:50" x14ac:dyDescent="0.45">
      <c r="B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2:50" x14ac:dyDescent="0.45">
      <c r="B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2:50" x14ac:dyDescent="0.45">
      <c r="B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2:50" x14ac:dyDescent="0.45">
      <c r="B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2:50" x14ac:dyDescent="0.45">
      <c r="B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2:50" x14ac:dyDescent="0.45">
      <c r="B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2:50" x14ac:dyDescent="0.45">
      <c r="B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2:50" x14ac:dyDescent="0.45">
      <c r="B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2:50" x14ac:dyDescent="0.45">
      <c r="B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2:50" x14ac:dyDescent="0.45">
      <c r="B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2:50" x14ac:dyDescent="0.45">
      <c r="B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2:50" x14ac:dyDescent="0.45">
      <c r="B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2:50" x14ac:dyDescent="0.45">
      <c r="B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2:50" x14ac:dyDescent="0.45">
      <c r="B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2:50" x14ac:dyDescent="0.45">
      <c r="B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2:50" x14ac:dyDescent="0.45">
      <c r="B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2:50" x14ac:dyDescent="0.45">
      <c r="B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2:50" x14ac:dyDescent="0.45">
      <c r="B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2:50" x14ac:dyDescent="0.45">
      <c r="B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2:50" x14ac:dyDescent="0.45">
      <c r="B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2:50" x14ac:dyDescent="0.45">
      <c r="B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2:50" x14ac:dyDescent="0.45">
      <c r="B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2:50" x14ac:dyDescent="0.45">
      <c r="B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2:50" x14ac:dyDescent="0.45">
      <c r="B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2:50" x14ac:dyDescent="0.45">
      <c r="B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2:50" x14ac:dyDescent="0.45">
      <c r="B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2:50" x14ac:dyDescent="0.45">
      <c r="B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2:50" x14ac:dyDescent="0.45">
      <c r="B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2:50" x14ac:dyDescent="0.45">
      <c r="B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2:50" x14ac:dyDescent="0.45">
      <c r="B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2:50" x14ac:dyDescent="0.45">
      <c r="B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2:50" x14ac:dyDescent="0.45">
      <c r="B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2:50" x14ac:dyDescent="0.45">
      <c r="B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2:50" x14ac:dyDescent="0.45">
      <c r="B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2:50" x14ac:dyDescent="0.45">
      <c r="B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2:50" x14ac:dyDescent="0.45">
      <c r="B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2:50" x14ac:dyDescent="0.45">
      <c r="B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2:50" x14ac:dyDescent="0.45">
      <c r="B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2:50" x14ac:dyDescent="0.45">
      <c r="B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2:50" x14ac:dyDescent="0.45">
      <c r="B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2:50" x14ac:dyDescent="0.45">
      <c r="B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2:50" x14ac:dyDescent="0.45">
      <c r="B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2:50" x14ac:dyDescent="0.45">
      <c r="B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2:50" x14ac:dyDescent="0.45">
      <c r="B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2:50" x14ac:dyDescent="0.45">
      <c r="B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2:50" x14ac:dyDescent="0.45">
      <c r="B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2:50" x14ac:dyDescent="0.45">
      <c r="B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2:50" x14ac:dyDescent="0.45">
      <c r="B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2:50" x14ac:dyDescent="0.45">
      <c r="B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2:50" x14ac:dyDescent="0.45">
      <c r="B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2:50" x14ac:dyDescent="0.45">
      <c r="B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2:50" x14ac:dyDescent="0.45">
      <c r="B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2:50" x14ac:dyDescent="0.45">
      <c r="B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2:50" x14ac:dyDescent="0.45">
      <c r="B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2:50" x14ac:dyDescent="0.45">
      <c r="B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2:50" x14ac:dyDescent="0.45">
      <c r="B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2:50" x14ac:dyDescent="0.45">
      <c r="B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2:50" x14ac:dyDescent="0.45">
      <c r="B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2:50" x14ac:dyDescent="0.45">
      <c r="B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2:50" x14ac:dyDescent="0.45">
      <c r="B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2:50" x14ac:dyDescent="0.45">
      <c r="B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2:50" x14ac:dyDescent="0.45">
      <c r="B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2:50" x14ac:dyDescent="0.45">
      <c r="B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2:50" x14ac:dyDescent="0.45">
      <c r="B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2:50" x14ac:dyDescent="0.45">
      <c r="B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2:50" x14ac:dyDescent="0.45">
      <c r="B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2:50" x14ac:dyDescent="0.45">
      <c r="B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2:50" x14ac:dyDescent="0.45">
      <c r="B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2:50" x14ac:dyDescent="0.45">
      <c r="B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2:50" x14ac:dyDescent="0.45">
      <c r="B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2:50" x14ac:dyDescent="0.45">
      <c r="B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2:50" x14ac:dyDescent="0.45">
      <c r="B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2:50" x14ac:dyDescent="0.45">
      <c r="B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2:50" x14ac:dyDescent="0.45">
      <c r="B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2:50" x14ac:dyDescent="0.45">
      <c r="B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2:50" x14ac:dyDescent="0.45">
      <c r="B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2:50" x14ac:dyDescent="0.45">
      <c r="B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2:50" x14ac:dyDescent="0.45">
      <c r="B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2:50" x14ac:dyDescent="0.45">
      <c r="B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2:50" x14ac:dyDescent="0.45">
      <c r="B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2:50" x14ac:dyDescent="0.45">
      <c r="B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2:50" x14ac:dyDescent="0.45">
      <c r="B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2:50" x14ac:dyDescent="0.45">
      <c r="B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2:50" x14ac:dyDescent="0.45">
      <c r="B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2:50" x14ac:dyDescent="0.45">
      <c r="B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2:50" x14ac:dyDescent="0.45">
      <c r="B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2:50" x14ac:dyDescent="0.45">
      <c r="B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2:50" x14ac:dyDescent="0.45">
      <c r="B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2:50" x14ac:dyDescent="0.45">
      <c r="B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2:50" x14ac:dyDescent="0.45">
      <c r="B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2:50" x14ac:dyDescent="0.45">
      <c r="B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2:50" x14ac:dyDescent="0.45">
      <c r="B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2:50" x14ac:dyDescent="0.45">
      <c r="B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2:50" x14ac:dyDescent="0.45">
      <c r="B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2:50" x14ac:dyDescent="0.45">
      <c r="B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2:50" x14ac:dyDescent="0.45">
      <c r="B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2:50" x14ac:dyDescent="0.45">
      <c r="B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2:50" x14ac:dyDescent="0.45">
      <c r="B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2:50" x14ac:dyDescent="0.45">
      <c r="B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2:50" x14ac:dyDescent="0.45">
      <c r="B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2:50" x14ac:dyDescent="0.45">
      <c r="B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2:50" x14ac:dyDescent="0.45">
      <c r="B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2:50" x14ac:dyDescent="0.45">
      <c r="B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2:50" x14ac:dyDescent="0.45">
      <c r="B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2:50" x14ac:dyDescent="0.45">
      <c r="B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2:50" x14ac:dyDescent="0.45">
      <c r="B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2:50" x14ac:dyDescent="0.45">
      <c r="B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2:50" x14ac:dyDescent="0.45">
      <c r="B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2:50" x14ac:dyDescent="0.45">
      <c r="B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2:50" x14ac:dyDescent="0.45">
      <c r="B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2:50" x14ac:dyDescent="0.45">
      <c r="B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2:50" x14ac:dyDescent="0.45">
      <c r="B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2:50" x14ac:dyDescent="0.45">
      <c r="B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2:50" x14ac:dyDescent="0.45">
      <c r="B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2:50" x14ac:dyDescent="0.45">
      <c r="B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2:50" x14ac:dyDescent="0.45">
      <c r="B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2:50" x14ac:dyDescent="0.45">
      <c r="B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2:50" x14ac:dyDescent="0.45">
      <c r="B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2:50" x14ac:dyDescent="0.45">
      <c r="B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2:50" x14ac:dyDescent="0.45">
      <c r="B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2:50" x14ac:dyDescent="0.45">
      <c r="B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2:50" x14ac:dyDescent="0.45">
      <c r="B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2:50" x14ac:dyDescent="0.45">
      <c r="B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2:50" x14ac:dyDescent="0.45">
      <c r="B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2:50" x14ac:dyDescent="0.45">
      <c r="B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2:50" x14ac:dyDescent="0.45">
      <c r="B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2:50" x14ac:dyDescent="0.45">
      <c r="B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2:50" x14ac:dyDescent="0.45">
      <c r="B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2:50" x14ac:dyDescent="0.45">
      <c r="B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2:50" x14ac:dyDescent="0.45">
      <c r="B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2:50" x14ac:dyDescent="0.45">
      <c r="B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2:50" x14ac:dyDescent="0.45">
      <c r="B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2:50" x14ac:dyDescent="0.45">
      <c r="B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2:50" x14ac:dyDescent="0.45">
      <c r="B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2:50" x14ac:dyDescent="0.45">
      <c r="B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2:50" x14ac:dyDescent="0.45">
      <c r="B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2:50" x14ac:dyDescent="0.45">
      <c r="B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2:50" x14ac:dyDescent="0.45">
      <c r="B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2:50" x14ac:dyDescent="0.45">
      <c r="B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2:50" x14ac:dyDescent="0.45">
      <c r="B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2:50" x14ac:dyDescent="0.45">
      <c r="B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2:50" x14ac:dyDescent="0.45">
      <c r="B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2:50" x14ac:dyDescent="0.45">
      <c r="B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2:50" x14ac:dyDescent="0.45">
      <c r="B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2:50" x14ac:dyDescent="0.45">
      <c r="B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2:50" x14ac:dyDescent="0.45">
      <c r="B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2:50" x14ac:dyDescent="0.45">
      <c r="B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2:50" x14ac:dyDescent="0.45">
      <c r="B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2:50" x14ac:dyDescent="0.45">
      <c r="B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2:50" x14ac:dyDescent="0.45">
      <c r="B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2:50" x14ac:dyDescent="0.45">
      <c r="B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2:50" x14ac:dyDescent="0.45">
      <c r="B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2:50" x14ac:dyDescent="0.45">
      <c r="B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2:50" x14ac:dyDescent="0.45">
      <c r="B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2:50" x14ac:dyDescent="0.45">
      <c r="B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2:50" x14ac:dyDescent="0.45">
      <c r="B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2:50" x14ac:dyDescent="0.45">
      <c r="B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2:50" x14ac:dyDescent="0.45">
      <c r="B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2:50" x14ac:dyDescent="0.45">
      <c r="B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2:50" x14ac:dyDescent="0.45">
      <c r="B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2:50" x14ac:dyDescent="0.45">
      <c r="B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2:50" x14ac:dyDescent="0.45">
      <c r="B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2:50" x14ac:dyDescent="0.45">
      <c r="B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2:50" x14ac:dyDescent="0.45">
      <c r="B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2:50" x14ac:dyDescent="0.45">
      <c r="B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2:50" x14ac:dyDescent="0.45">
      <c r="B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2:50" x14ac:dyDescent="0.45">
      <c r="B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2:50" x14ac:dyDescent="0.45">
      <c r="B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2:50" x14ac:dyDescent="0.45">
      <c r="B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2:50" x14ac:dyDescent="0.45">
      <c r="B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2:50" x14ac:dyDescent="0.45">
      <c r="B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2:50" x14ac:dyDescent="0.45">
      <c r="B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2:50" x14ac:dyDescent="0.45">
      <c r="B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2:50" x14ac:dyDescent="0.45">
      <c r="B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2:50" x14ac:dyDescent="0.45">
      <c r="B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2:50" x14ac:dyDescent="0.45">
      <c r="B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2:50" x14ac:dyDescent="0.45">
      <c r="B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2:50" x14ac:dyDescent="0.45">
      <c r="B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2:50" x14ac:dyDescent="0.45">
      <c r="B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2:50" x14ac:dyDescent="0.45">
      <c r="B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2:50" x14ac:dyDescent="0.45">
      <c r="B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2:50" x14ac:dyDescent="0.45">
      <c r="B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2:50" x14ac:dyDescent="0.45">
      <c r="B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2:50" x14ac:dyDescent="0.45">
      <c r="B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2:50" x14ac:dyDescent="0.45">
      <c r="B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2:50" x14ac:dyDescent="0.45">
      <c r="B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2:50" x14ac:dyDescent="0.45">
      <c r="B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2:50" x14ac:dyDescent="0.45">
      <c r="B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2:50" x14ac:dyDescent="0.45">
      <c r="B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2:50" x14ac:dyDescent="0.45">
      <c r="B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2:50" x14ac:dyDescent="0.45">
      <c r="B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2:50" x14ac:dyDescent="0.45">
      <c r="B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2:50" x14ac:dyDescent="0.45">
      <c r="B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2:50" x14ac:dyDescent="0.45">
      <c r="B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2:50" x14ac:dyDescent="0.45">
      <c r="B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2:50" x14ac:dyDescent="0.45">
      <c r="B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2:50" x14ac:dyDescent="0.45">
      <c r="B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2:50" x14ac:dyDescent="0.45">
      <c r="B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2:50" x14ac:dyDescent="0.45">
      <c r="B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2:50" x14ac:dyDescent="0.45">
      <c r="B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2:50" x14ac:dyDescent="0.45">
      <c r="B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2:50" x14ac:dyDescent="0.45">
      <c r="B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2:50" x14ac:dyDescent="0.45">
      <c r="B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2:50" x14ac:dyDescent="0.45">
      <c r="B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2:50" x14ac:dyDescent="0.45">
      <c r="B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2:50" x14ac:dyDescent="0.45">
      <c r="B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2:50" x14ac:dyDescent="0.45">
      <c r="B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2:50" x14ac:dyDescent="0.45">
      <c r="B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2:50" x14ac:dyDescent="0.45">
      <c r="B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2:50" x14ac:dyDescent="0.45">
      <c r="B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2:50" x14ac:dyDescent="0.45">
      <c r="B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2:50" x14ac:dyDescent="0.45">
      <c r="B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2:50" x14ac:dyDescent="0.45">
      <c r="B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2:50" x14ac:dyDescent="0.45">
      <c r="B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2:50" x14ac:dyDescent="0.45">
      <c r="B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2:50" x14ac:dyDescent="0.45">
      <c r="B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2:50" x14ac:dyDescent="0.45">
      <c r="B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2:50" x14ac:dyDescent="0.45">
      <c r="B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2:50" x14ac:dyDescent="0.45">
      <c r="B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2:50" x14ac:dyDescent="0.45">
      <c r="B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2:50" x14ac:dyDescent="0.45">
      <c r="B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2:50" x14ac:dyDescent="0.45">
      <c r="B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2:50" x14ac:dyDescent="0.45">
      <c r="B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2:50" x14ac:dyDescent="0.45">
      <c r="B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2:50" x14ac:dyDescent="0.45">
      <c r="B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2:50" x14ac:dyDescent="0.45">
      <c r="B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2:50" x14ac:dyDescent="0.45">
      <c r="B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2:50" x14ac:dyDescent="0.45">
      <c r="B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2:50" x14ac:dyDescent="0.45">
      <c r="B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2:50" x14ac:dyDescent="0.45">
      <c r="B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2:50" x14ac:dyDescent="0.45">
      <c r="B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2:50" x14ac:dyDescent="0.45">
      <c r="B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2:50" x14ac:dyDescent="0.45">
      <c r="B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2:50" x14ac:dyDescent="0.45">
      <c r="B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2:50" x14ac:dyDescent="0.45">
      <c r="B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2:50" x14ac:dyDescent="0.45">
      <c r="B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2:50" x14ac:dyDescent="0.45">
      <c r="B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2:50" x14ac:dyDescent="0.45">
      <c r="B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2:50" x14ac:dyDescent="0.45">
      <c r="B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2:50" x14ac:dyDescent="0.45">
      <c r="B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2:50" x14ac:dyDescent="0.45">
      <c r="B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2:50" x14ac:dyDescent="0.45">
      <c r="B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2:50" x14ac:dyDescent="0.45">
      <c r="B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2:50" x14ac:dyDescent="0.45">
      <c r="B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2:50" x14ac:dyDescent="0.45">
      <c r="B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2:50" x14ac:dyDescent="0.45">
      <c r="B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2:50" x14ac:dyDescent="0.45">
      <c r="B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2:50" x14ac:dyDescent="0.45">
      <c r="B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2:50" x14ac:dyDescent="0.45">
      <c r="B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2:50" x14ac:dyDescent="0.45">
      <c r="B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2:50" x14ac:dyDescent="0.45">
      <c r="B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2:50" x14ac:dyDescent="0.45">
      <c r="B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2:50" x14ac:dyDescent="0.45">
      <c r="B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2:50" x14ac:dyDescent="0.45">
      <c r="B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2:50" x14ac:dyDescent="0.45">
      <c r="B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2:50" x14ac:dyDescent="0.45">
      <c r="B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2:50" x14ac:dyDescent="0.45">
      <c r="B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2:50" x14ac:dyDescent="0.45">
      <c r="B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2:50" x14ac:dyDescent="0.45">
      <c r="B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2:50" x14ac:dyDescent="0.45">
      <c r="B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2:50" x14ac:dyDescent="0.45">
      <c r="B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2:50" x14ac:dyDescent="0.45">
      <c r="B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2:50" x14ac:dyDescent="0.45">
      <c r="B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2:50" x14ac:dyDescent="0.45">
      <c r="B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2:50" x14ac:dyDescent="0.45">
      <c r="B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2:50" x14ac:dyDescent="0.45">
      <c r="B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2:50" x14ac:dyDescent="0.45">
      <c r="B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2:50" x14ac:dyDescent="0.45">
      <c r="B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2:50" x14ac:dyDescent="0.45">
      <c r="B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2:50" x14ac:dyDescent="0.45">
      <c r="B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2:50" x14ac:dyDescent="0.45">
      <c r="B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2:50" x14ac:dyDescent="0.45">
      <c r="B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2:50" x14ac:dyDescent="0.45">
      <c r="B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2:50" x14ac:dyDescent="0.45">
      <c r="B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2:50" x14ac:dyDescent="0.45">
      <c r="B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2:50" x14ac:dyDescent="0.45">
      <c r="B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2:50" x14ac:dyDescent="0.45">
      <c r="B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2:50" x14ac:dyDescent="0.45">
      <c r="B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2:50" x14ac:dyDescent="0.45">
      <c r="B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2:50" x14ac:dyDescent="0.45">
      <c r="B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2:50" x14ac:dyDescent="0.45">
      <c r="B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2:50" x14ac:dyDescent="0.45">
      <c r="B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2:50" x14ac:dyDescent="0.45">
      <c r="B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2:50" x14ac:dyDescent="0.45">
      <c r="B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2:50" x14ac:dyDescent="0.45">
      <c r="B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2:50" x14ac:dyDescent="0.45">
      <c r="B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2:50" x14ac:dyDescent="0.45">
      <c r="B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2:50" x14ac:dyDescent="0.45">
      <c r="B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2:50" x14ac:dyDescent="0.45">
      <c r="B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2:50" x14ac:dyDescent="0.45">
      <c r="B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2:50" x14ac:dyDescent="0.45">
      <c r="B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2:50" x14ac:dyDescent="0.45">
      <c r="B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2:50" x14ac:dyDescent="0.45">
      <c r="B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2:50" x14ac:dyDescent="0.45">
      <c r="B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2:50" x14ac:dyDescent="0.45">
      <c r="B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2:50" x14ac:dyDescent="0.45">
      <c r="B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2:50" x14ac:dyDescent="0.45">
      <c r="B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2:50" x14ac:dyDescent="0.45">
      <c r="B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2:50" x14ac:dyDescent="0.45">
      <c r="B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2:50" x14ac:dyDescent="0.45">
      <c r="B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2:50" x14ac:dyDescent="0.45">
      <c r="B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2:50" x14ac:dyDescent="0.45">
      <c r="B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2:50" x14ac:dyDescent="0.45">
      <c r="B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2:50" x14ac:dyDescent="0.45">
      <c r="B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2:50" x14ac:dyDescent="0.45">
      <c r="B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2:50" x14ac:dyDescent="0.45">
      <c r="B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2:50" x14ac:dyDescent="0.45">
      <c r="B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2:50" x14ac:dyDescent="0.45">
      <c r="B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2:50" x14ac:dyDescent="0.45">
      <c r="B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2:50" x14ac:dyDescent="0.45">
      <c r="B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2:50" x14ac:dyDescent="0.45">
      <c r="B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2:50" x14ac:dyDescent="0.45">
      <c r="B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2:50" x14ac:dyDescent="0.45">
      <c r="B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2:50" x14ac:dyDescent="0.45">
      <c r="B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2:50" x14ac:dyDescent="0.45">
      <c r="B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2:50" x14ac:dyDescent="0.45">
      <c r="B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2:50" x14ac:dyDescent="0.45">
      <c r="B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2:50" x14ac:dyDescent="0.45">
      <c r="B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2:50" x14ac:dyDescent="0.45">
      <c r="B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2:50" x14ac:dyDescent="0.45">
      <c r="B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2:50" x14ac:dyDescent="0.45">
      <c r="B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2:50" x14ac:dyDescent="0.45">
      <c r="B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2:50" x14ac:dyDescent="0.45">
      <c r="B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2:50" x14ac:dyDescent="0.45">
      <c r="B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2:50" x14ac:dyDescent="0.45">
      <c r="B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2:50" x14ac:dyDescent="0.45">
      <c r="B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2:50" x14ac:dyDescent="0.45">
      <c r="B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2:50" x14ac:dyDescent="0.45">
      <c r="B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2:50" x14ac:dyDescent="0.45">
      <c r="B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2:50" x14ac:dyDescent="0.45">
      <c r="B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2:50" x14ac:dyDescent="0.45">
      <c r="B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2:50" x14ac:dyDescent="0.45">
      <c r="B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2:50" x14ac:dyDescent="0.45">
      <c r="B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2:50" x14ac:dyDescent="0.45">
      <c r="B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2:50" x14ac:dyDescent="0.45">
      <c r="B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2:50" x14ac:dyDescent="0.45">
      <c r="B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2:50" x14ac:dyDescent="0.45">
      <c r="B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2:50" x14ac:dyDescent="0.45">
      <c r="B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2:50" x14ac:dyDescent="0.45">
      <c r="B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2:50" x14ac:dyDescent="0.45">
      <c r="B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2:50" x14ac:dyDescent="0.45">
      <c r="B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2:50" x14ac:dyDescent="0.45">
      <c r="B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2:50" x14ac:dyDescent="0.45">
      <c r="B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2:50" x14ac:dyDescent="0.45">
      <c r="B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2:50" x14ac:dyDescent="0.45">
      <c r="B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2:50" x14ac:dyDescent="0.45">
      <c r="B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2:50" x14ac:dyDescent="0.45">
      <c r="B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2:50" x14ac:dyDescent="0.45">
      <c r="B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2:50" x14ac:dyDescent="0.45">
      <c r="B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2:50" x14ac:dyDescent="0.45">
      <c r="B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2:50" x14ac:dyDescent="0.45">
      <c r="B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2:50" x14ac:dyDescent="0.45">
      <c r="B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2:50" x14ac:dyDescent="0.45">
      <c r="B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2:50" x14ac:dyDescent="0.45">
      <c r="B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2:50" x14ac:dyDescent="0.45">
      <c r="B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2:50" x14ac:dyDescent="0.45">
      <c r="B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2:50" x14ac:dyDescent="0.45">
      <c r="B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2:50" x14ac:dyDescent="0.45">
      <c r="B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2:50" x14ac:dyDescent="0.45">
      <c r="B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2:50" x14ac:dyDescent="0.45">
      <c r="B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2:50" x14ac:dyDescent="0.45">
      <c r="B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2:50" x14ac:dyDescent="0.45">
      <c r="B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2:50" x14ac:dyDescent="0.45">
      <c r="B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2:50" x14ac:dyDescent="0.45">
      <c r="B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2:50" x14ac:dyDescent="0.45">
      <c r="B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2:50" x14ac:dyDescent="0.45">
      <c r="B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2:50" x14ac:dyDescent="0.45">
      <c r="B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2:50" x14ac:dyDescent="0.45">
      <c r="B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2:50" x14ac:dyDescent="0.45">
      <c r="B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2:50" x14ac:dyDescent="0.45">
      <c r="B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2:50" x14ac:dyDescent="0.45">
      <c r="B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2:50" x14ac:dyDescent="0.45">
      <c r="B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2:50" x14ac:dyDescent="0.45">
      <c r="B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2:50" x14ac:dyDescent="0.45">
      <c r="B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2:50" x14ac:dyDescent="0.45">
      <c r="B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2:50" x14ac:dyDescent="0.45">
      <c r="B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2:50" x14ac:dyDescent="0.45">
      <c r="B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2:50" x14ac:dyDescent="0.45">
      <c r="B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2:50" x14ac:dyDescent="0.45">
      <c r="B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2:50" x14ac:dyDescent="0.45">
      <c r="B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2:50" x14ac:dyDescent="0.45">
      <c r="B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2:50" x14ac:dyDescent="0.45">
      <c r="B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2:50" x14ac:dyDescent="0.45">
      <c r="B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2:50" x14ac:dyDescent="0.45">
      <c r="B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2:50" x14ac:dyDescent="0.45">
      <c r="B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2:50" x14ac:dyDescent="0.45">
      <c r="B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2:50" x14ac:dyDescent="0.45">
      <c r="B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2:50" x14ac:dyDescent="0.45">
      <c r="B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2:50" x14ac:dyDescent="0.45">
      <c r="B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2:50" x14ac:dyDescent="0.45">
      <c r="B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2:50" x14ac:dyDescent="0.45">
      <c r="B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2:50" x14ac:dyDescent="0.45">
      <c r="B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2:50" x14ac:dyDescent="0.45">
      <c r="B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2:50" x14ac:dyDescent="0.45">
      <c r="B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2:50" x14ac:dyDescent="0.45">
      <c r="B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2:50" x14ac:dyDescent="0.45">
      <c r="B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2:50" x14ac:dyDescent="0.45">
      <c r="B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2:50" x14ac:dyDescent="0.45">
      <c r="B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2:50" x14ac:dyDescent="0.45">
      <c r="B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2:50" x14ac:dyDescent="0.45">
      <c r="B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2:50" x14ac:dyDescent="0.45">
      <c r="B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2:50" x14ac:dyDescent="0.45">
      <c r="B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2:50" x14ac:dyDescent="0.45">
      <c r="B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2:50" x14ac:dyDescent="0.45">
      <c r="B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2:50" x14ac:dyDescent="0.45">
      <c r="B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2:50" x14ac:dyDescent="0.45">
      <c r="B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2:50" x14ac:dyDescent="0.45">
      <c r="B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2:50" x14ac:dyDescent="0.45">
      <c r="B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2:50" x14ac:dyDescent="0.45">
      <c r="B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2:50" x14ac:dyDescent="0.45">
      <c r="B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2:50" x14ac:dyDescent="0.45">
      <c r="B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2:50" x14ac:dyDescent="0.45">
      <c r="B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2:50" x14ac:dyDescent="0.45">
      <c r="B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2:50" x14ac:dyDescent="0.45">
      <c r="B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2:50" x14ac:dyDescent="0.45">
      <c r="B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2:50" x14ac:dyDescent="0.45">
      <c r="B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2:50" x14ac:dyDescent="0.45">
      <c r="B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2:50" x14ac:dyDescent="0.45">
      <c r="B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2:50" x14ac:dyDescent="0.45">
      <c r="B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2:50" x14ac:dyDescent="0.45">
      <c r="B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2:50" x14ac:dyDescent="0.45">
      <c r="B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2:50" x14ac:dyDescent="0.45">
      <c r="B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2:50" x14ac:dyDescent="0.45">
      <c r="B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2:50" x14ac:dyDescent="0.45">
      <c r="B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2:50" x14ac:dyDescent="0.45">
      <c r="B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2:50" x14ac:dyDescent="0.45">
      <c r="B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2:50" x14ac:dyDescent="0.45">
      <c r="B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2:50" x14ac:dyDescent="0.45">
      <c r="B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2:50" x14ac:dyDescent="0.45">
      <c r="B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2:50" x14ac:dyDescent="0.45">
      <c r="B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2:50" x14ac:dyDescent="0.45">
      <c r="B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2:50" x14ac:dyDescent="0.45">
      <c r="B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2:50" x14ac:dyDescent="0.45">
      <c r="B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2:50" x14ac:dyDescent="0.45">
      <c r="B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2:50" x14ac:dyDescent="0.45">
      <c r="B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2:50" x14ac:dyDescent="0.45">
      <c r="B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2:50" x14ac:dyDescent="0.45">
      <c r="B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2:50" x14ac:dyDescent="0.45">
      <c r="B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2:50" x14ac:dyDescent="0.45">
      <c r="B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2:50" x14ac:dyDescent="0.45">
      <c r="B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2:50" x14ac:dyDescent="0.45">
      <c r="B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2:50" x14ac:dyDescent="0.45">
      <c r="B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2:50" x14ac:dyDescent="0.45">
      <c r="B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2:50" x14ac:dyDescent="0.45">
      <c r="B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2:50" x14ac:dyDescent="0.45">
      <c r="B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2:50" x14ac:dyDescent="0.45">
      <c r="B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2:50" x14ac:dyDescent="0.45">
      <c r="B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2:50" x14ac:dyDescent="0.45">
      <c r="B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2:50" x14ac:dyDescent="0.45">
      <c r="B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2:50" x14ac:dyDescent="0.45">
      <c r="B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2:50" x14ac:dyDescent="0.45">
      <c r="B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2:50" x14ac:dyDescent="0.45">
      <c r="B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2:50" x14ac:dyDescent="0.45">
      <c r="B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2:50" x14ac:dyDescent="0.45">
      <c r="B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2:50" x14ac:dyDescent="0.45">
      <c r="B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2:50" x14ac:dyDescent="0.45">
      <c r="B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2:50" x14ac:dyDescent="0.45">
      <c r="B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2:50" x14ac:dyDescent="0.45">
      <c r="B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2:50" x14ac:dyDescent="0.45">
      <c r="B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2:50" x14ac:dyDescent="0.45">
      <c r="B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2:50" x14ac:dyDescent="0.45">
      <c r="B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2:50" x14ac:dyDescent="0.45">
      <c r="B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2:50" x14ac:dyDescent="0.45">
      <c r="B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2:50" x14ac:dyDescent="0.45">
      <c r="B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2:50" x14ac:dyDescent="0.45">
      <c r="B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2:50" x14ac:dyDescent="0.45">
      <c r="B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2:50" x14ac:dyDescent="0.45">
      <c r="B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2:50" x14ac:dyDescent="0.45">
      <c r="B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2:50" x14ac:dyDescent="0.45">
      <c r="B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2:50" x14ac:dyDescent="0.45">
      <c r="B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2:50" x14ac:dyDescent="0.45">
      <c r="B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2:50" x14ac:dyDescent="0.45">
      <c r="B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2:50" x14ac:dyDescent="0.45">
      <c r="B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2:50" x14ac:dyDescent="0.45">
      <c r="B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2:50" x14ac:dyDescent="0.45">
      <c r="B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2:50" x14ac:dyDescent="0.45">
      <c r="B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2:50" x14ac:dyDescent="0.45">
      <c r="B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2:50" x14ac:dyDescent="0.45">
      <c r="B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2:50" x14ac:dyDescent="0.45">
      <c r="B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2:50" x14ac:dyDescent="0.45">
      <c r="B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2:50" x14ac:dyDescent="0.45">
      <c r="B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2:50" x14ac:dyDescent="0.45">
      <c r="B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2:50" x14ac:dyDescent="0.45">
      <c r="B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2:50" x14ac:dyDescent="0.45">
      <c r="B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2:50" x14ac:dyDescent="0.45">
      <c r="B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2:50" x14ac:dyDescent="0.45">
      <c r="B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2:50" x14ac:dyDescent="0.45">
      <c r="B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2:50" x14ac:dyDescent="0.45">
      <c r="B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2:50" x14ac:dyDescent="0.45">
      <c r="B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2:50" x14ac:dyDescent="0.45">
      <c r="B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2:50" x14ac:dyDescent="0.45">
      <c r="B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2:50" x14ac:dyDescent="0.45">
      <c r="B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2:50" x14ac:dyDescent="0.45">
      <c r="B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2:50" x14ac:dyDescent="0.45">
      <c r="B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2:50" x14ac:dyDescent="0.45">
      <c r="B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2:50" x14ac:dyDescent="0.45">
      <c r="B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2:50" x14ac:dyDescent="0.45">
      <c r="B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2:50" x14ac:dyDescent="0.45">
      <c r="B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2:50" x14ac:dyDescent="0.45">
      <c r="B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2:50" x14ac:dyDescent="0.45">
      <c r="B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2:50" x14ac:dyDescent="0.45">
      <c r="B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2:50" x14ac:dyDescent="0.45">
      <c r="B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2:50" x14ac:dyDescent="0.45">
      <c r="B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2:50" x14ac:dyDescent="0.45">
      <c r="B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2:50" x14ac:dyDescent="0.45">
      <c r="B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2:50" x14ac:dyDescent="0.45">
      <c r="B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2:50" x14ac:dyDescent="0.45">
      <c r="B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2:50" x14ac:dyDescent="0.45">
      <c r="B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2:50" x14ac:dyDescent="0.45">
      <c r="B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2:50" x14ac:dyDescent="0.45">
      <c r="B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2:50" x14ac:dyDescent="0.45">
      <c r="B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2:50" x14ac:dyDescent="0.45">
      <c r="B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2:50" x14ac:dyDescent="0.45">
      <c r="B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2:50" x14ac:dyDescent="0.45">
      <c r="B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2:50" x14ac:dyDescent="0.45">
      <c r="B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2:50" x14ac:dyDescent="0.45">
      <c r="B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2:50" x14ac:dyDescent="0.45">
      <c r="B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2:50" x14ac:dyDescent="0.45">
      <c r="B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2:50" x14ac:dyDescent="0.45">
      <c r="B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2:50" x14ac:dyDescent="0.45">
      <c r="B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2:50" x14ac:dyDescent="0.45">
      <c r="B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2:50" x14ac:dyDescent="0.45">
      <c r="B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2:50" x14ac:dyDescent="0.45">
      <c r="B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2:50" x14ac:dyDescent="0.45">
      <c r="B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2:50" x14ac:dyDescent="0.45">
      <c r="B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2:50" x14ac:dyDescent="0.45">
      <c r="B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2:50" x14ac:dyDescent="0.45">
      <c r="B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2:50" x14ac:dyDescent="0.45">
      <c r="B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2:50" x14ac:dyDescent="0.45">
      <c r="B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2:50" x14ac:dyDescent="0.45">
      <c r="B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2:50" x14ac:dyDescent="0.45">
      <c r="B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2:50" x14ac:dyDescent="0.45">
      <c r="B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2:50" x14ac:dyDescent="0.45">
      <c r="B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2:50" x14ac:dyDescent="0.45">
      <c r="B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2:50" x14ac:dyDescent="0.45">
      <c r="B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2:50" x14ac:dyDescent="0.45">
      <c r="B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2:50" x14ac:dyDescent="0.45">
      <c r="B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2:50" x14ac:dyDescent="0.45">
      <c r="B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2:50" x14ac:dyDescent="0.45">
      <c r="B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2:50" x14ac:dyDescent="0.45">
      <c r="B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2:50" x14ac:dyDescent="0.45">
      <c r="B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2:50" x14ac:dyDescent="0.45">
      <c r="B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2:50" x14ac:dyDescent="0.45">
      <c r="B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2:50" x14ac:dyDescent="0.45">
      <c r="B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2:50" x14ac:dyDescent="0.45">
      <c r="B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2:50" x14ac:dyDescent="0.45">
      <c r="B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2:50" x14ac:dyDescent="0.45">
      <c r="B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2:50" x14ac:dyDescent="0.45">
      <c r="B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2:50" x14ac:dyDescent="0.45">
      <c r="B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2:50" x14ac:dyDescent="0.45">
      <c r="B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2:50" x14ac:dyDescent="0.45">
      <c r="B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2:50" x14ac:dyDescent="0.45">
      <c r="B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2:50" x14ac:dyDescent="0.45">
      <c r="B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2:50" x14ac:dyDescent="0.45">
      <c r="B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2:50" x14ac:dyDescent="0.45">
      <c r="B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2:50" x14ac:dyDescent="0.45">
      <c r="B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2:50" x14ac:dyDescent="0.45">
      <c r="B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2:50" x14ac:dyDescent="0.45">
      <c r="B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2:50" x14ac:dyDescent="0.45">
      <c r="B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2:50" x14ac:dyDescent="0.45">
      <c r="B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2:50" x14ac:dyDescent="0.45">
      <c r="B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2:50" x14ac:dyDescent="0.45">
      <c r="B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2:50" x14ac:dyDescent="0.45">
      <c r="B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2:50" x14ac:dyDescent="0.45">
      <c r="B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2:50" x14ac:dyDescent="0.45">
      <c r="B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2:50" x14ac:dyDescent="0.45">
      <c r="B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2:50" x14ac:dyDescent="0.45">
      <c r="B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2:50" x14ac:dyDescent="0.45">
      <c r="B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2:50" x14ac:dyDescent="0.45">
      <c r="B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2:50" x14ac:dyDescent="0.45">
      <c r="B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2:50" x14ac:dyDescent="0.45">
      <c r="B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2:50" x14ac:dyDescent="0.45">
      <c r="B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2:50" x14ac:dyDescent="0.45">
      <c r="B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2:50" x14ac:dyDescent="0.45">
      <c r="B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2:50" x14ac:dyDescent="0.45">
      <c r="B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2:50" x14ac:dyDescent="0.45">
      <c r="B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2:50" x14ac:dyDescent="0.45">
      <c r="B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2:50" x14ac:dyDescent="0.45">
      <c r="B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2:50" x14ac:dyDescent="0.45">
      <c r="B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2:50" x14ac:dyDescent="0.45">
      <c r="B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2:50" x14ac:dyDescent="0.45">
      <c r="B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2:50" x14ac:dyDescent="0.45">
      <c r="B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2:50" x14ac:dyDescent="0.45">
      <c r="B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2:50" x14ac:dyDescent="0.45">
      <c r="B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2:50" x14ac:dyDescent="0.45">
      <c r="B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2:50" x14ac:dyDescent="0.45">
      <c r="B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2:50" x14ac:dyDescent="0.45">
      <c r="B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2:50" x14ac:dyDescent="0.45">
      <c r="B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2:50" x14ac:dyDescent="0.45">
      <c r="B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2:50" x14ac:dyDescent="0.45">
      <c r="B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2:50" x14ac:dyDescent="0.45">
      <c r="B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2:50" x14ac:dyDescent="0.45">
      <c r="B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2:50" x14ac:dyDescent="0.45">
      <c r="B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2:50" x14ac:dyDescent="0.45">
      <c r="B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2:50" x14ac:dyDescent="0.45">
      <c r="B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2:50" x14ac:dyDescent="0.45">
      <c r="B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2:50" x14ac:dyDescent="0.45">
      <c r="B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2:50" x14ac:dyDescent="0.45">
      <c r="B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2:50" x14ac:dyDescent="0.45">
      <c r="B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2:50" x14ac:dyDescent="0.45">
      <c r="B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2:50" x14ac:dyDescent="0.45">
      <c r="B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2:50" x14ac:dyDescent="0.45">
      <c r="B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2:50" x14ac:dyDescent="0.45">
      <c r="B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2:50" x14ac:dyDescent="0.45">
      <c r="B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2:50" x14ac:dyDescent="0.45">
      <c r="B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2:50" x14ac:dyDescent="0.45">
      <c r="B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2:50" x14ac:dyDescent="0.45">
      <c r="B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2:50" x14ac:dyDescent="0.45">
      <c r="B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2:50" x14ac:dyDescent="0.45">
      <c r="B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2:50" x14ac:dyDescent="0.45">
      <c r="B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2:50" x14ac:dyDescent="0.45">
      <c r="B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2:50" x14ac:dyDescent="0.45">
      <c r="B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2:50" x14ac:dyDescent="0.45">
      <c r="B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2:50" x14ac:dyDescent="0.45">
      <c r="B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2:50" x14ac:dyDescent="0.45">
      <c r="B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2:50" x14ac:dyDescent="0.45">
      <c r="B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2:50" x14ac:dyDescent="0.45">
      <c r="B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2:50" x14ac:dyDescent="0.45">
      <c r="B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2:50" x14ac:dyDescent="0.45">
      <c r="B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2:50" x14ac:dyDescent="0.45">
      <c r="B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2:50" x14ac:dyDescent="0.45">
      <c r="B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2:50" x14ac:dyDescent="0.45">
      <c r="B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2:50" x14ac:dyDescent="0.45">
      <c r="B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2:50" x14ac:dyDescent="0.45">
      <c r="B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2:50" x14ac:dyDescent="0.45">
      <c r="B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2:50" x14ac:dyDescent="0.45">
      <c r="B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2:50" x14ac:dyDescent="0.45">
      <c r="B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2:50" x14ac:dyDescent="0.45">
      <c r="B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2:50" x14ac:dyDescent="0.45">
      <c r="B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2:50" x14ac:dyDescent="0.45">
      <c r="B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2:50" x14ac:dyDescent="0.45">
      <c r="B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2:50" x14ac:dyDescent="0.45">
      <c r="B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2:50" x14ac:dyDescent="0.45">
      <c r="B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2:50" x14ac:dyDescent="0.45">
      <c r="B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2:50" x14ac:dyDescent="0.45">
      <c r="B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2:50" x14ac:dyDescent="0.45">
      <c r="B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2:50" x14ac:dyDescent="0.45">
      <c r="B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2:50" x14ac:dyDescent="0.45">
      <c r="B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2:50" x14ac:dyDescent="0.45">
      <c r="B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2:50" x14ac:dyDescent="0.45">
      <c r="B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2:50" x14ac:dyDescent="0.45">
      <c r="B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2:50" x14ac:dyDescent="0.45">
      <c r="B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2:50" x14ac:dyDescent="0.45">
      <c r="B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2:50" x14ac:dyDescent="0.45">
      <c r="B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2:50" x14ac:dyDescent="0.45">
      <c r="B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2:50" x14ac:dyDescent="0.45">
      <c r="B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2:50" x14ac:dyDescent="0.45">
      <c r="B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2:50" x14ac:dyDescent="0.45">
      <c r="B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2:50" x14ac:dyDescent="0.45">
      <c r="B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2:50" x14ac:dyDescent="0.45">
      <c r="B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2:50" x14ac:dyDescent="0.45">
      <c r="B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2:50" x14ac:dyDescent="0.45">
      <c r="B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2:50" x14ac:dyDescent="0.45">
      <c r="B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2:50" x14ac:dyDescent="0.45">
      <c r="B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2:50" x14ac:dyDescent="0.45">
      <c r="B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2:50" x14ac:dyDescent="0.45">
      <c r="B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2:50" x14ac:dyDescent="0.45">
      <c r="B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2:50" x14ac:dyDescent="0.45">
      <c r="B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2:50" x14ac:dyDescent="0.45">
      <c r="B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row r="1027" spans="2:50" x14ac:dyDescent="0.45">
      <c r="B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row>
    <row r="1028" spans="2:50" x14ac:dyDescent="0.45">
      <c r="B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row>
    <row r="1029" spans="2:50" x14ac:dyDescent="0.45">
      <c r="B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row>
    <row r="1030" spans="2:50" x14ac:dyDescent="0.45">
      <c r="B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row>
    <row r="1031" spans="2:50" x14ac:dyDescent="0.45">
      <c r="B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row>
    <row r="1032" spans="2:50" x14ac:dyDescent="0.45">
      <c r="B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row>
    <row r="1033" spans="2:50" x14ac:dyDescent="0.45">
      <c r="B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row>
    <row r="1034" spans="2:50" x14ac:dyDescent="0.45">
      <c r="B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row>
    <row r="1035" spans="2:50" x14ac:dyDescent="0.45">
      <c r="B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row>
    <row r="1036" spans="2:50" x14ac:dyDescent="0.45">
      <c r="B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row>
    <row r="1037" spans="2:50" x14ac:dyDescent="0.45">
      <c r="B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row>
    <row r="1038" spans="2:50" x14ac:dyDescent="0.45">
      <c r="B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row>
    <row r="1039" spans="2:50" x14ac:dyDescent="0.45">
      <c r="B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row>
    <row r="1040" spans="2:50" x14ac:dyDescent="0.45">
      <c r="B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row>
    <row r="1041" spans="2:50" x14ac:dyDescent="0.45">
      <c r="B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row>
    <row r="1042" spans="2:50" x14ac:dyDescent="0.45">
      <c r="B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row>
    <row r="1043" spans="2:50" x14ac:dyDescent="0.45">
      <c r="B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row>
    <row r="1044" spans="2:50" x14ac:dyDescent="0.45">
      <c r="B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row>
    <row r="1045" spans="2:50" x14ac:dyDescent="0.45">
      <c r="B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row>
    <row r="1046" spans="2:50" x14ac:dyDescent="0.45">
      <c r="B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row>
    <row r="1047" spans="2:50" x14ac:dyDescent="0.45">
      <c r="B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row>
    <row r="1048" spans="2:50" x14ac:dyDescent="0.45">
      <c r="B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row>
    <row r="1049" spans="2:50" x14ac:dyDescent="0.45">
      <c r="B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row>
    <row r="1050" spans="2:50" x14ac:dyDescent="0.45">
      <c r="B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row>
    <row r="1051" spans="2:50" x14ac:dyDescent="0.45">
      <c r="B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row>
    <row r="1052" spans="2:50" x14ac:dyDescent="0.45">
      <c r="B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row>
    <row r="1053" spans="2:50" x14ac:dyDescent="0.45">
      <c r="B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row>
    <row r="1054" spans="2:50" x14ac:dyDescent="0.45">
      <c r="B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row>
    <row r="1055" spans="2:50" x14ac:dyDescent="0.45">
      <c r="B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row>
    <row r="1056" spans="2:50" x14ac:dyDescent="0.45">
      <c r="B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row>
    <row r="1057" spans="2:50" x14ac:dyDescent="0.45">
      <c r="B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row>
    <row r="1058" spans="2:50" x14ac:dyDescent="0.45">
      <c r="B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row>
    <row r="1059" spans="2:50" x14ac:dyDescent="0.45">
      <c r="B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row>
    <row r="1060" spans="2:50" x14ac:dyDescent="0.45">
      <c r="B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row>
    <row r="1061" spans="2:50" x14ac:dyDescent="0.45">
      <c r="B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row>
    <row r="1062" spans="2:50" x14ac:dyDescent="0.45">
      <c r="B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row>
    <row r="1063" spans="2:50" x14ac:dyDescent="0.45">
      <c r="B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row>
    <row r="1064" spans="2:50" x14ac:dyDescent="0.45">
      <c r="B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row>
    <row r="1065" spans="2:50" x14ac:dyDescent="0.45">
      <c r="B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row>
    <row r="1066" spans="2:50" x14ac:dyDescent="0.45">
      <c r="B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row>
    <row r="1067" spans="2:50" x14ac:dyDescent="0.45">
      <c r="B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row>
    <row r="1068" spans="2:50" x14ac:dyDescent="0.45">
      <c r="B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row>
    <row r="1069" spans="2:50" x14ac:dyDescent="0.45">
      <c r="B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row>
    <row r="1070" spans="2:50" x14ac:dyDescent="0.45">
      <c r="B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row>
    <row r="1071" spans="2:50" x14ac:dyDescent="0.45">
      <c r="B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row>
    <row r="1072" spans="2:50" x14ac:dyDescent="0.45">
      <c r="B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row>
    <row r="1073" spans="2:50" x14ac:dyDescent="0.45">
      <c r="B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row>
  </sheetData>
  <mergeCells count="1">
    <mergeCell ref="K44:U44"/>
  </mergeCells>
  <printOptions horizontalCentered="1" verticalCentered="1"/>
  <pageMargins left="0.25" right="0.25" top="0.75" bottom="0.75" header="0.3" footer="0.3"/>
  <pageSetup scale="66" orientation="landscape" r:id="rId1"/>
  <ignoredErrors>
    <ignoredError sqref="I6:K6"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BE1072"/>
  <sheetViews>
    <sheetView showGridLines="0" zoomScaleNormal="100" workbookViewId="0">
      <pane xSplit="1" ySplit="4" topLeftCell="I5" activePane="bottomRight" state="frozen"/>
      <selection pane="topRight" activeCell="B1" sqref="B1"/>
      <selection pane="bottomLeft" activeCell="A6" sqref="A6"/>
      <selection pane="bottomRight"/>
    </sheetView>
  </sheetViews>
  <sheetFormatPr defaultColWidth="9.265625" defaultRowHeight="14.25" x14ac:dyDescent="0.45"/>
  <cols>
    <col min="1" max="1" width="48.73046875" style="6" customWidth="1"/>
    <col min="2" max="6" width="11.46484375" style="7" hidden="1" customWidth="1"/>
    <col min="7" max="7" width="11.46484375" style="17" hidden="1" customWidth="1"/>
    <col min="8" max="8" width="12.53125" style="18" hidden="1" customWidth="1"/>
    <col min="9" max="11" width="12.59765625" style="17" customWidth="1"/>
    <col min="12" max="13" width="13.265625" style="17" customWidth="1"/>
    <col min="14" max="15" width="12.73046875" style="17" customWidth="1"/>
    <col min="16" max="16" width="12.73046875" style="17" bestFit="1" customWidth="1"/>
    <col min="17" max="21" width="12.73046875" style="7" bestFit="1" customWidth="1"/>
    <col min="22" max="25" width="10.59765625" style="7" customWidth="1"/>
    <col min="26" max="57" width="9.265625" style="7"/>
    <col min="58" max="16384" width="9.265625" style="2"/>
  </cols>
  <sheetData>
    <row r="1" spans="1:57" x14ac:dyDescent="0.45">
      <c r="A1" s="4" t="str">
        <f>Inputs!A1</f>
        <v>Home Depot, Inc.</v>
      </c>
      <c r="B1" s="2"/>
      <c r="C1" s="2"/>
      <c r="D1" s="2"/>
      <c r="E1" s="2"/>
      <c r="F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row>
    <row r="2" spans="1:57" x14ac:dyDescent="0.45">
      <c r="A2" s="5" t="s">
        <v>117</v>
      </c>
      <c r="B2" s="2"/>
      <c r="C2" s="2"/>
      <c r="D2" s="2"/>
      <c r="E2" s="2"/>
      <c r="F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spans="1:57" x14ac:dyDescent="0.45">
      <c r="B3" s="184"/>
    </row>
    <row r="4" spans="1:57" s="106" customFormat="1" ht="14.65" thickBot="1" x14ac:dyDescent="0.5">
      <c r="A4" s="105" t="str">
        <f>CONCATENATE("Fiscal Years Ending ",Inputs!B7)</f>
        <v>Fiscal Years Ending 1/31</v>
      </c>
      <c r="B4" s="106">
        <v>2012</v>
      </c>
      <c r="C4" s="106">
        <v>2013</v>
      </c>
      <c r="D4" s="106">
        <v>2014</v>
      </c>
      <c r="E4" s="106">
        <v>2015</v>
      </c>
      <c r="F4" s="106">
        <v>2016</v>
      </c>
      <c r="G4" s="106">
        <v>2017</v>
      </c>
      <c r="H4" s="106">
        <v>2018</v>
      </c>
      <c r="I4" s="106">
        <v>2019</v>
      </c>
      <c r="J4" s="106">
        <v>2020</v>
      </c>
      <c r="K4" s="106">
        <v>2021</v>
      </c>
      <c r="L4" s="106" t="s">
        <v>38</v>
      </c>
      <c r="M4" s="106" t="s">
        <v>39</v>
      </c>
      <c r="N4" s="106" t="s">
        <v>40</v>
      </c>
      <c r="O4" s="106" t="s">
        <v>41</v>
      </c>
      <c r="P4" s="106" t="s">
        <v>42</v>
      </c>
      <c r="Q4" s="106" t="s">
        <v>43</v>
      </c>
      <c r="R4" s="106" t="s">
        <v>44</v>
      </c>
      <c r="S4" s="106" t="s">
        <v>45</v>
      </c>
      <c r="T4" s="106" t="s">
        <v>46</v>
      </c>
      <c r="U4" s="106" t="s">
        <v>47</v>
      </c>
    </row>
    <row r="5" spans="1:57" x14ac:dyDescent="0.45">
      <c r="A5" s="4" t="s">
        <v>118</v>
      </c>
      <c r="B5" s="47">
        <v>70395</v>
      </c>
      <c r="C5" s="47">
        <v>74754</v>
      </c>
      <c r="D5" s="47">
        <v>78812</v>
      </c>
      <c r="E5" s="47">
        <v>83176</v>
      </c>
      <c r="F5" s="47">
        <v>88519</v>
      </c>
      <c r="G5" s="47">
        <v>94595</v>
      </c>
      <c r="H5" s="47">
        <v>100904</v>
      </c>
      <c r="I5" s="47">
        <v>108203</v>
      </c>
      <c r="J5" s="47">
        <v>110225</v>
      </c>
      <c r="K5" s="47">
        <v>132110</v>
      </c>
      <c r="L5" s="211">
        <f>Rev!L5</f>
        <v>135644.14119608086</v>
      </c>
      <c r="M5" s="211">
        <f>Rev!M5</f>
        <v>139005.2850634926</v>
      </c>
      <c r="N5" s="211">
        <f>Rev!N5</f>
        <v>142310.03918442919</v>
      </c>
      <c r="O5" s="211">
        <f>Rev!O5</f>
        <v>145692.92392871628</v>
      </c>
      <c r="P5" s="211">
        <f>Rev!P5</f>
        <v>148280.10761592101</v>
      </c>
      <c r="Q5" s="211">
        <f>Rev!Q5</f>
        <v>150912.78379259055</v>
      </c>
      <c r="R5" s="211">
        <f>Rev!R5</f>
        <v>153591.74589936386</v>
      </c>
      <c r="S5" s="211">
        <f>Rev!S5</f>
        <v>156317.80112090299</v>
      </c>
      <c r="T5" s="211">
        <f>Rev!T5</f>
        <v>159091.77062258119</v>
      </c>
      <c r="U5" s="211">
        <f>Rev!U5</f>
        <v>161914.48979122608</v>
      </c>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spans="1:57" x14ac:dyDescent="0.45">
      <c r="A6" s="39" t="s">
        <v>119</v>
      </c>
      <c r="B6" s="62">
        <v>46133</v>
      </c>
      <c r="C6" s="62">
        <v>48912</v>
      </c>
      <c r="D6" s="62">
        <v>51422</v>
      </c>
      <c r="E6" s="62">
        <v>54222</v>
      </c>
      <c r="F6" s="62">
        <v>58254</v>
      </c>
      <c r="G6" s="62">
        <v>62282</v>
      </c>
      <c r="H6" s="62">
        <v>66548</v>
      </c>
      <c r="I6" s="62">
        <v>71043</v>
      </c>
      <c r="J6" s="62">
        <v>72653</v>
      </c>
      <c r="K6" s="62">
        <v>87257</v>
      </c>
      <c r="L6" s="237">
        <f>L5*CS_IS!L6</f>
        <v>89127.903198865912</v>
      </c>
      <c r="M6" s="237">
        <f>M5*CS_IS!M6</f>
        <v>91336.415137609278</v>
      </c>
      <c r="N6" s="237">
        <f>N5*CS_IS!N6</f>
        <v>93507.874979439875</v>
      </c>
      <c r="O6" s="237">
        <f>O5*CS_IS!O6</f>
        <v>95730.672229384436</v>
      </c>
      <c r="P6" s="237">
        <f>P5*CS_IS!P6</f>
        <v>97430.636969457773</v>
      </c>
      <c r="Q6" s="237">
        <f>Q5*CS_IS!Q6</f>
        <v>99160.493529122759</v>
      </c>
      <c r="R6" s="237">
        <f>R5*CS_IS!R6</f>
        <v>100920.76325563285</v>
      </c>
      <c r="S6" s="237">
        <f>S5*CS_IS!S6</f>
        <v>102711.97652704779</v>
      </c>
      <c r="T6" s="237">
        <f>T5*CS_IS!T6</f>
        <v>104534.6729077546</v>
      </c>
      <c r="U6" s="237">
        <f>U5*CS_IS!U6</f>
        <v>106389.40130665308</v>
      </c>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spans="1:57" s="1" customFormat="1" x14ac:dyDescent="0.45">
      <c r="A7" s="4" t="s">
        <v>120</v>
      </c>
      <c r="B7" s="47">
        <f t="shared" ref="B7:U7" si="0">B5-B6</f>
        <v>24262</v>
      </c>
      <c r="C7" s="47">
        <f t="shared" si="0"/>
        <v>25842</v>
      </c>
      <c r="D7" s="47">
        <f t="shared" si="0"/>
        <v>27390</v>
      </c>
      <c r="E7" s="47">
        <f t="shared" si="0"/>
        <v>28954</v>
      </c>
      <c r="F7" s="47">
        <f t="shared" si="0"/>
        <v>30265</v>
      </c>
      <c r="G7" s="47">
        <f t="shared" si="0"/>
        <v>32313</v>
      </c>
      <c r="H7" s="47">
        <f t="shared" si="0"/>
        <v>34356</v>
      </c>
      <c r="I7" s="47">
        <f t="shared" si="0"/>
        <v>37160</v>
      </c>
      <c r="J7" s="47">
        <f t="shared" si="0"/>
        <v>37572</v>
      </c>
      <c r="K7" s="47">
        <f t="shared" si="0"/>
        <v>44853</v>
      </c>
      <c r="L7" s="211">
        <f>L5-L6</f>
        <v>46516.23799721495</v>
      </c>
      <c r="M7" s="211">
        <f t="shared" si="0"/>
        <v>47668.869925883322</v>
      </c>
      <c r="N7" s="211">
        <f t="shared" si="0"/>
        <v>48802.164204989313</v>
      </c>
      <c r="O7" s="211">
        <f t="shared" si="0"/>
        <v>49962.251699331842</v>
      </c>
      <c r="P7" s="211">
        <f t="shared" si="0"/>
        <v>50849.470646463233</v>
      </c>
      <c r="Q7" s="211">
        <f t="shared" si="0"/>
        <v>51752.290263467788</v>
      </c>
      <c r="R7" s="211">
        <f t="shared" si="0"/>
        <v>52670.982643731011</v>
      </c>
      <c r="S7" s="211">
        <f t="shared" si="0"/>
        <v>53605.824593855199</v>
      </c>
      <c r="T7" s="211">
        <f t="shared" si="0"/>
        <v>54557.097714826581</v>
      </c>
      <c r="U7" s="211">
        <f t="shared" si="0"/>
        <v>55525.088484573003</v>
      </c>
    </row>
    <row r="8" spans="1:57" s="1" customFormat="1" x14ac:dyDescent="0.45">
      <c r="A8" s="6" t="s">
        <v>121</v>
      </c>
      <c r="B8" s="47"/>
      <c r="C8" s="47"/>
      <c r="D8" s="47"/>
      <c r="E8" s="47"/>
      <c r="F8" s="47"/>
      <c r="G8" s="47"/>
      <c r="H8" s="47"/>
      <c r="I8" s="47"/>
      <c r="J8" s="47"/>
      <c r="K8" s="47"/>
      <c r="L8" s="210"/>
      <c r="M8" s="210"/>
      <c r="N8" s="210"/>
      <c r="O8" s="210"/>
      <c r="P8" s="210"/>
      <c r="Q8" s="211"/>
      <c r="R8" s="211"/>
      <c r="S8" s="211"/>
      <c r="T8" s="211"/>
      <c r="U8" s="211"/>
    </row>
    <row r="9" spans="1:57" s="1" customFormat="1" x14ac:dyDescent="0.45">
      <c r="A9" s="6" t="s">
        <v>122</v>
      </c>
      <c r="B9" s="47">
        <v>16028</v>
      </c>
      <c r="C9" s="47">
        <v>16508</v>
      </c>
      <c r="D9" s="47">
        <v>16597</v>
      </c>
      <c r="E9" s="47">
        <v>16834</v>
      </c>
      <c r="F9" s="47">
        <v>16801</v>
      </c>
      <c r="G9" s="47">
        <v>17132</v>
      </c>
      <c r="H9" s="47">
        <v>17864</v>
      </c>
      <c r="I9" s="47">
        <v>19513</v>
      </c>
      <c r="J9" s="47">
        <v>19740</v>
      </c>
      <c r="K9" s="47">
        <v>24447</v>
      </c>
      <c r="L9" s="211">
        <f>L5*CS_IS!L9</f>
        <v>23508.371908174744</v>
      </c>
      <c r="M9" s="211">
        <f>M5*CS_IS!M9</f>
        <v>24090.888921996782</v>
      </c>
      <c r="N9" s="211">
        <f>N5*CS_IS!N9</f>
        <v>24663.633076333284</v>
      </c>
      <c r="O9" s="211">
        <f>O5*CS_IS!O9</f>
        <v>25249.917983222349</v>
      </c>
      <c r="P9" s="211">
        <f>P5*CS_IS!P9</f>
        <v>25698.300609830985</v>
      </c>
      <c r="Q9" s="211">
        <f>Q5*CS_IS!Q9</f>
        <v>26154.567501487396</v>
      </c>
      <c r="R9" s="211">
        <f>R5*CS_IS!R9</f>
        <v>26618.8561687207</v>
      </c>
      <c r="S9" s="211">
        <f>S5*CS_IS!S9</f>
        <v>27091.306504025084</v>
      </c>
      <c r="T9" s="211">
        <f>T5*CS_IS!T9</f>
        <v>27572.060822880023</v>
      </c>
      <c r="U9" s="211">
        <f>U5*CS_IS!U9</f>
        <v>28061.263905473283</v>
      </c>
    </row>
    <row r="10" spans="1:57" s="1" customFormat="1" x14ac:dyDescent="0.45">
      <c r="A10" s="6" t="s">
        <v>123</v>
      </c>
      <c r="B10" s="47">
        <v>328</v>
      </c>
      <c r="C10" s="47">
        <v>368</v>
      </c>
      <c r="D10" s="47">
        <v>374</v>
      </c>
      <c r="E10" s="47">
        <v>557</v>
      </c>
      <c r="F10" s="47">
        <v>629</v>
      </c>
      <c r="G10" s="47">
        <v>730</v>
      </c>
      <c r="H10" s="47">
        <v>821</v>
      </c>
      <c r="I10" s="47">
        <v>856</v>
      </c>
      <c r="J10" s="47">
        <v>644</v>
      </c>
      <c r="K10" s="47">
        <v>815</v>
      </c>
      <c r="L10" s="211">
        <f>Inputs!D39</f>
        <v>176</v>
      </c>
      <c r="M10" s="211">
        <f>Inputs!E39</f>
        <v>176</v>
      </c>
      <c r="N10" s="211">
        <f>Inputs!F39</f>
        <v>174</v>
      </c>
      <c r="O10" s="211">
        <f>Inputs!G39</f>
        <v>174</v>
      </c>
      <c r="P10" s="211">
        <f>Inputs!H39</f>
        <v>174</v>
      </c>
      <c r="Q10" s="211">
        <f>Inputs!I39</f>
        <v>174</v>
      </c>
      <c r="R10" s="211">
        <f>Inputs!J39</f>
        <v>174</v>
      </c>
      <c r="S10" s="211">
        <f>Inputs!K39</f>
        <v>174</v>
      </c>
      <c r="T10" s="211">
        <f>Inputs!L39</f>
        <v>174</v>
      </c>
      <c r="U10" s="211">
        <f>Inputs!M39</f>
        <v>174</v>
      </c>
    </row>
    <row r="11" spans="1:57" s="1" customFormat="1" x14ac:dyDescent="0.45">
      <c r="A11" s="2" t="s">
        <v>124</v>
      </c>
      <c r="B11" s="47">
        <v>1245</v>
      </c>
      <c r="C11" s="47">
        <v>1200</v>
      </c>
      <c r="D11" s="47">
        <v>1253</v>
      </c>
      <c r="E11" s="47">
        <v>1094</v>
      </c>
      <c r="F11" s="47">
        <v>1061</v>
      </c>
      <c r="G11" s="47">
        <v>1024</v>
      </c>
      <c r="H11" s="47">
        <v>990</v>
      </c>
      <c r="I11" s="47">
        <v>1014</v>
      </c>
      <c r="J11" s="47">
        <v>1345</v>
      </c>
      <c r="K11" s="47">
        <v>1313</v>
      </c>
      <c r="L11" s="211">
        <f>BS!K14*Inputs!$N$58</f>
        <v>1234.5053138826579</v>
      </c>
      <c r="M11" s="211">
        <f>BS!L14*Inputs!$N$58</f>
        <v>1289.8059893646721</v>
      </c>
      <c r="N11" s="211">
        <f>BS!M14*Inputs!$N$58</f>
        <v>1345.1105333390094</v>
      </c>
      <c r="O11" s="211">
        <f>BS!N14*Inputs!$N$58</f>
        <v>1400.5795713886716</v>
      </c>
      <c r="P11" s="211">
        <f>BS!O14*Inputs!$N$58</f>
        <v>1456.1671625737033</v>
      </c>
      <c r="Q11" s="211">
        <f>BS!P14*Inputs!$N$58</f>
        <v>1511.9309701374982</v>
      </c>
      <c r="R11" s="211">
        <f>BS!Q14*Inputs!$N$58</f>
        <v>1567.9271748206165</v>
      </c>
      <c r="S11" s="211">
        <f>BS!R14*Inputs!$N$58</f>
        <v>1624.2105797175041</v>
      </c>
      <c r="T11" s="211">
        <f>BS!S14*Inputs!$N$58</f>
        <v>1680.8347105706184</v>
      </c>
      <c r="U11" s="211">
        <f>BS!T14*Inputs!$N$58</f>
        <v>1737.8519117448388</v>
      </c>
    </row>
    <row r="12" spans="1:57" s="1" customFormat="1" x14ac:dyDescent="0.45">
      <c r="A12" s="6" t="s">
        <v>125</v>
      </c>
      <c r="B12" s="47">
        <v>17601</v>
      </c>
      <c r="C12" s="47">
        <v>18076</v>
      </c>
      <c r="D12" s="47">
        <v>18224</v>
      </c>
      <c r="E12" s="47">
        <v>18485</v>
      </c>
      <c r="F12" s="47">
        <v>18491</v>
      </c>
      <c r="G12" s="47">
        <v>18886</v>
      </c>
      <c r="H12" s="47">
        <v>19675</v>
      </c>
      <c r="I12" s="47">
        <v>21630</v>
      </c>
      <c r="J12" s="47">
        <v>21729</v>
      </c>
      <c r="K12" s="47">
        <v>26575</v>
      </c>
      <c r="L12" s="211">
        <f>SUM(L9:L11)</f>
        <v>24918.877222057403</v>
      </c>
      <c r="M12" s="211">
        <f t="shared" ref="M12:U12" si="1">SUM(M9:M11)</f>
        <v>25556.694911361454</v>
      </c>
      <c r="N12" s="211">
        <f t="shared" si="1"/>
        <v>26182.743609672292</v>
      </c>
      <c r="O12" s="211">
        <f t="shared" si="1"/>
        <v>26824.497554611022</v>
      </c>
      <c r="P12" s="211">
        <f t="shared" si="1"/>
        <v>27328.467772404689</v>
      </c>
      <c r="Q12" s="211">
        <f t="shared" si="1"/>
        <v>27840.498471624895</v>
      </c>
      <c r="R12" s="211">
        <f t="shared" si="1"/>
        <v>28360.783343541316</v>
      </c>
      <c r="S12" s="211">
        <f t="shared" si="1"/>
        <v>28889.517083742587</v>
      </c>
      <c r="T12" s="211">
        <f t="shared" si="1"/>
        <v>29426.895533450643</v>
      </c>
      <c r="U12" s="211">
        <f t="shared" si="1"/>
        <v>29973.11581721812</v>
      </c>
    </row>
    <row r="13" spans="1:57" x14ac:dyDescent="0.45">
      <c r="A13" s="39" t="s">
        <v>126</v>
      </c>
      <c r="B13" s="329">
        <v>0</v>
      </c>
      <c r="C13" s="329">
        <v>0</v>
      </c>
      <c r="D13" s="329">
        <v>0</v>
      </c>
      <c r="E13" s="329">
        <v>0</v>
      </c>
      <c r="F13" s="329">
        <v>0</v>
      </c>
      <c r="G13" s="329">
        <v>0</v>
      </c>
      <c r="H13" s="329">
        <v>0</v>
      </c>
      <c r="I13" s="62">
        <v>247</v>
      </c>
      <c r="J13" s="329">
        <v>0</v>
      </c>
      <c r="K13" s="329">
        <v>0</v>
      </c>
      <c r="L13" s="330">
        <v>0</v>
      </c>
      <c r="M13" s="330">
        <v>0</v>
      </c>
      <c r="N13" s="330">
        <v>0</v>
      </c>
      <c r="O13" s="330">
        <v>0</v>
      </c>
      <c r="P13" s="330">
        <v>0</v>
      </c>
      <c r="Q13" s="237">
        <v>0</v>
      </c>
      <c r="R13" s="237">
        <v>0</v>
      </c>
      <c r="S13" s="237">
        <v>0</v>
      </c>
      <c r="T13" s="237">
        <v>0</v>
      </c>
      <c r="U13" s="237">
        <v>0</v>
      </c>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spans="1:57" s="1" customFormat="1" x14ac:dyDescent="0.45">
      <c r="A14" s="4" t="s">
        <v>127</v>
      </c>
      <c r="B14" s="47">
        <v>6661</v>
      </c>
      <c r="C14" s="47">
        <v>7766</v>
      </c>
      <c r="D14" s="47">
        <v>9166</v>
      </c>
      <c r="E14" s="47">
        <v>10469</v>
      </c>
      <c r="F14" s="47">
        <v>11774</v>
      </c>
      <c r="G14" s="47">
        <v>13427</v>
      </c>
      <c r="H14" s="47">
        <v>14681</v>
      </c>
      <c r="I14" s="47">
        <v>15530</v>
      </c>
      <c r="J14" s="47">
        <v>15843</v>
      </c>
      <c r="K14" s="47">
        <v>18278</v>
      </c>
      <c r="L14" s="211">
        <f t="shared" ref="L14:U14" si="2">L7-L12</f>
        <v>21597.360775157547</v>
      </c>
      <c r="M14" s="211">
        <f t="shared" si="2"/>
        <v>22112.175014521868</v>
      </c>
      <c r="N14" s="211">
        <f t="shared" si="2"/>
        <v>22619.42059531702</v>
      </c>
      <c r="O14" s="211">
        <f t="shared" si="2"/>
        <v>23137.75414472082</v>
      </c>
      <c r="P14" s="211">
        <f t="shared" si="2"/>
        <v>23521.002874058544</v>
      </c>
      <c r="Q14" s="211">
        <f t="shared" si="2"/>
        <v>23911.791791842894</v>
      </c>
      <c r="R14" s="211">
        <f t="shared" si="2"/>
        <v>24310.199300189695</v>
      </c>
      <c r="S14" s="211">
        <f t="shared" si="2"/>
        <v>24716.307510112612</v>
      </c>
      <c r="T14" s="211">
        <f t="shared" si="2"/>
        <v>25130.202181375938</v>
      </c>
      <c r="U14" s="211">
        <f t="shared" si="2"/>
        <v>25551.972667354883</v>
      </c>
    </row>
    <row r="15" spans="1:57" x14ac:dyDescent="0.45">
      <c r="A15" s="6" t="s">
        <v>128</v>
      </c>
      <c r="B15" s="47">
        <v>13</v>
      </c>
      <c r="C15" s="47">
        <v>20</v>
      </c>
      <c r="D15" s="47">
        <v>12</v>
      </c>
      <c r="E15" s="47">
        <v>337</v>
      </c>
      <c r="F15" s="47">
        <v>166</v>
      </c>
      <c r="G15" s="47">
        <v>36</v>
      </c>
      <c r="H15" s="47">
        <v>74</v>
      </c>
      <c r="I15" s="47">
        <v>93</v>
      </c>
      <c r="J15" s="47">
        <v>73</v>
      </c>
      <c r="K15" s="47">
        <v>47</v>
      </c>
      <c r="L15" s="211">
        <f t="shared" ref="L15:U15" si="3">AVERAGE($B$15:$K$15)</f>
        <v>87.1</v>
      </c>
      <c r="M15" s="211">
        <f t="shared" si="3"/>
        <v>87.1</v>
      </c>
      <c r="N15" s="211">
        <f t="shared" si="3"/>
        <v>87.1</v>
      </c>
      <c r="O15" s="211">
        <f t="shared" si="3"/>
        <v>87.1</v>
      </c>
      <c r="P15" s="211">
        <f t="shared" si="3"/>
        <v>87.1</v>
      </c>
      <c r="Q15" s="211">
        <f t="shared" si="3"/>
        <v>87.1</v>
      </c>
      <c r="R15" s="211">
        <f t="shared" si="3"/>
        <v>87.1</v>
      </c>
      <c r="S15" s="211">
        <f t="shared" si="3"/>
        <v>87.1</v>
      </c>
      <c r="T15" s="211">
        <f t="shared" si="3"/>
        <v>87.1</v>
      </c>
      <c r="U15" s="211">
        <f t="shared" si="3"/>
        <v>87.1</v>
      </c>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spans="1:57" x14ac:dyDescent="0.45">
      <c r="A16" s="6" t="s">
        <v>129</v>
      </c>
      <c r="B16" s="47">
        <v>606</v>
      </c>
      <c r="C16" s="47">
        <v>632</v>
      </c>
      <c r="D16" s="47">
        <v>711</v>
      </c>
      <c r="E16" s="47">
        <v>830</v>
      </c>
      <c r="F16" s="47">
        <v>919</v>
      </c>
      <c r="G16" s="47">
        <v>972</v>
      </c>
      <c r="H16" s="47">
        <v>1057</v>
      </c>
      <c r="I16" s="47">
        <v>1051</v>
      </c>
      <c r="J16" s="47">
        <v>1201</v>
      </c>
      <c r="K16" s="47">
        <v>1347</v>
      </c>
      <c r="L16" s="222">
        <f>(BS!K35+BS!L23)*Inputs!$B$10</f>
        <v>1085.2832991041935</v>
      </c>
      <c r="M16" s="222">
        <f>(BS!L35+BS!M23)*Inputs!$B$10</f>
        <v>963.05271261861253</v>
      </c>
      <c r="N16" s="222">
        <f>(BS!M35+BS!N23)*Inputs!$B$10</f>
        <v>992.0196075084757</v>
      </c>
      <c r="O16" s="222">
        <f>(BS!N35+BS!O23)*Inputs!$B$10</f>
        <v>1009.7036383852567</v>
      </c>
      <c r="P16" s="222">
        <f>(BS!O35+BS!P23)*Inputs!$B$10</f>
        <v>1038.9594067394996</v>
      </c>
      <c r="Q16" s="222">
        <f>(BS!P35+BS!Q23)*Inputs!$B$10</f>
        <v>1070.2845953921421</v>
      </c>
      <c r="R16" s="222">
        <f>(BS!Q35+BS!R23)*Inputs!$B$10</f>
        <v>1100.1800067476186</v>
      </c>
      <c r="S16" s="222">
        <f>(BS!R35+BS!S23)*Inputs!$B$10</f>
        <v>1123.4338483312888</v>
      </c>
      <c r="T16" s="222">
        <f>(BS!S35+BS!T23)*Inputs!$B$10</f>
        <v>1156.8564921709835</v>
      </c>
      <c r="U16" s="222">
        <f>(BS!T35+BS!U23)*Inputs!$B$10</f>
        <v>1185.1578939998356</v>
      </c>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spans="1:57" x14ac:dyDescent="0.45">
      <c r="A17" s="6" t="s">
        <v>130</v>
      </c>
      <c r="B17" s="331">
        <v>0</v>
      </c>
      <c r="C17" s="47">
        <v>67</v>
      </c>
      <c r="D17" s="238">
        <v>0</v>
      </c>
      <c r="E17" s="238">
        <v>0</v>
      </c>
      <c r="F17" s="238">
        <v>0</v>
      </c>
      <c r="G17" s="238">
        <v>0</v>
      </c>
      <c r="H17" s="238">
        <v>0</v>
      </c>
      <c r="I17" s="238">
        <v>-16</v>
      </c>
      <c r="J17" s="238">
        <v>0</v>
      </c>
      <c r="K17" s="238">
        <v>0</v>
      </c>
      <c r="L17" s="222">
        <v>0</v>
      </c>
      <c r="M17" s="222">
        <v>0</v>
      </c>
      <c r="N17" s="222">
        <v>0</v>
      </c>
      <c r="O17" s="222">
        <v>0</v>
      </c>
      <c r="P17" s="222">
        <v>0</v>
      </c>
      <c r="Q17" s="211">
        <v>0</v>
      </c>
      <c r="R17" s="211">
        <v>0</v>
      </c>
      <c r="S17" s="211">
        <v>0</v>
      </c>
      <c r="T17" s="211">
        <v>0</v>
      </c>
      <c r="U17" s="211">
        <v>0</v>
      </c>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spans="1:57" x14ac:dyDescent="0.45">
      <c r="A18" s="39" t="s">
        <v>131</v>
      </c>
      <c r="B18" s="62">
        <f>B15-B16+B17</f>
        <v>-593</v>
      </c>
      <c r="C18" s="62">
        <f t="shared" ref="C18:E18" si="4">C15-C16+C17</f>
        <v>-545</v>
      </c>
      <c r="D18" s="62">
        <f t="shared" si="4"/>
        <v>-699</v>
      </c>
      <c r="E18" s="62">
        <f t="shared" si="4"/>
        <v>-493</v>
      </c>
      <c r="F18" s="62">
        <f t="shared" ref="F18" si="5">F15-F16+F17</f>
        <v>-753</v>
      </c>
      <c r="G18" s="62">
        <f t="shared" ref="G18:H18" si="6">G15-G16+G17</f>
        <v>-936</v>
      </c>
      <c r="H18" s="62">
        <f t="shared" si="6"/>
        <v>-983</v>
      </c>
      <c r="I18" s="62">
        <f t="shared" ref="I18" si="7">I15-I16+I17</f>
        <v>-974</v>
      </c>
      <c r="J18" s="62">
        <f t="shared" ref="J18:K18" si="8">J15-J16+J17</f>
        <v>-1128</v>
      </c>
      <c r="K18" s="62">
        <f t="shared" si="8"/>
        <v>-1300</v>
      </c>
      <c r="L18" s="237">
        <f>L15-L16-L17</f>
        <v>-998.18329910419345</v>
      </c>
      <c r="M18" s="237">
        <f t="shared" ref="M18:U18" si="9">M15-M16-M17</f>
        <v>-875.95271261861251</v>
      </c>
      <c r="N18" s="237">
        <f t="shared" si="9"/>
        <v>-904.91960750847568</v>
      </c>
      <c r="O18" s="237">
        <f t="shared" si="9"/>
        <v>-922.60363838525666</v>
      </c>
      <c r="P18" s="237">
        <f t="shared" si="9"/>
        <v>-951.8594067394996</v>
      </c>
      <c r="Q18" s="237">
        <f t="shared" si="9"/>
        <v>-983.18459539214211</v>
      </c>
      <c r="R18" s="237">
        <f t="shared" si="9"/>
        <v>-1013.0800067476185</v>
      </c>
      <c r="S18" s="237">
        <f t="shared" si="9"/>
        <v>-1036.3338483312889</v>
      </c>
      <c r="T18" s="237">
        <f t="shared" si="9"/>
        <v>-1069.7564921709836</v>
      </c>
      <c r="U18" s="237">
        <f t="shared" si="9"/>
        <v>-1098.0578939998356</v>
      </c>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spans="1:57" x14ac:dyDescent="0.45">
      <c r="A19" s="4" t="s">
        <v>132</v>
      </c>
      <c r="B19" s="47">
        <v>6068</v>
      </c>
      <c r="C19" s="47">
        <v>7221</v>
      </c>
      <c r="D19" s="47">
        <v>8467</v>
      </c>
      <c r="E19" s="47">
        <v>9976</v>
      </c>
      <c r="F19" s="47">
        <v>11021</v>
      </c>
      <c r="G19" s="47">
        <v>12491</v>
      </c>
      <c r="H19" s="47">
        <v>13698</v>
      </c>
      <c r="I19" s="47">
        <v>14556</v>
      </c>
      <c r="J19" s="47">
        <v>14715</v>
      </c>
      <c r="K19" s="47">
        <v>16978</v>
      </c>
      <c r="L19" s="211">
        <f>L14+L18</f>
        <v>20599.177476053355</v>
      </c>
      <c r="M19" s="211">
        <f t="shared" ref="M19:U19" si="10">M14+M18</f>
        <v>21236.222301903257</v>
      </c>
      <c r="N19" s="211">
        <f t="shared" si="10"/>
        <v>21714.500987808544</v>
      </c>
      <c r="O19" s="211">
        <f t="shared" si="10"/>
        <v>22215.150506335565</v>
      </c>
      <c r="P19" s="211">
        <f t="shared" si="10"/>
        <v>22569.143467319045</v>
      </c>
      <c r="Q19" s="211">
        <f t="shared" si="10"/>
        <v>22928.60719645075</v>
      </c>
      <c r="R19" s="211">
        <f t="shared" si="10"/>
        <v>23297.119293442076</v>
      </c>
      <c r="S19" s="211">
        <f t="shared" si="10"/>
        <v>23679.973661781325</v>
      </c>
      <c r="T19" s="211">
        <f t="shared" si="10"/>
        <v>24060.445689204957</v>
      </c>
      <c r="U19" s="211">
        <f t="shared" si="10"/>
        <v>24453.914773355049</v>
      </c>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spans="1:57" x14ac:dyDescent="0.45">
      <c r="A20" s="6" t="s">
        <v>133</v>
      </c>
      <c r="B20" s="47"/>
      <c r="C20" s="47"/>
      <c r="D20" s="47"/>
      <c r="E20" s="47"/>
      <c r="F20" s="47"/>
      <c r="G20" s="47"/>
      <c r="H20" s="47"/>
      <c r="I20" s="47"/>
      <c r="J20" s="47"/>
      <c r="K20" s="47"/>
      <c r="L20" s="211"/>
      <c r="M20" s="211"/>
      <c r="N20" s="211"/>
      <c r="O20" s="211"/>
      <c r="P20" s="211"/>
      <c r="Q20" s="211"/>
      <c r="R20" s="211"/>
      <c r="S20" s="211"/>
      <c r="T20" s="211"/>
      <c r="U20" s="211"/>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spans="1:57" hidden="1" x14ac:dyDescent="0.45">
      <c r="A21" s="6" t="s">
        <v>134</v>
      </c>
      <c r="B21" s="47">
        <v>1566</v>
      </c>
      <c r="C21" s="47">
        <v>2060</v>
      </c>
      <c r="D21" s="47">
        <v>2503</v>
      </c>
      <c r="E21" s="47">
        <v>2884</v>
      </c>
      <c r="F21" s="47">
        <v>3228</v>
      </c>
      <c r="G21" s="47">
        <v>3870</v>
      </c>
      <c r="H21" s="47">
        <v>4128</v>
      </c>
      <c r="I21" s="47">
        <v>2495</v>
      </c>
      <c r="J21" s="47">
        <v>2370</v>
      </c>
      <c r="K21" s="47">
        <v>3462</v>
      </c>
      <c r="L21" s="211"/>
      <c r="M21" s="211"/>
      <c r="N21" s="211"/>
      <c r="O21" s="211"/>
      <c r="P21" s="211"/>
      <c r="Q21" s="211"/>
      <c r="R21" s="211"/>
      <c r="S21" s="211"/>
      <c r="T21" s="211"/>
      <c r="U21" s="211"/>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spans="1:57" hidden="1" x14ac:dyDescent="0.45">
      <c r="A22" s="6" t="s">
        <v>135</v>
      </c>
      <c r="B22" s="47">
        <v>234</v>
      </c>
      <c r="C22" s="47">
        <v>302</v>
      </c>
      <c r="D22" s="47">
        <v>346</v>
      </c>
      <c r="E22" s="47">
        <v>373</v>
      </c>
      <c r="F22" s="47">
        <v>466</v>
      </c>
      <c r="G22" s="47">
        <v>462</v>
      </c>
      <c r="H22" s="47">
        <v>499</v>
      </c>
      <c r="I22" s="47">
        <v>544</v>
      </c>
      <c r="J22" s="47">
        <v>572</v>
      </c>
      <c r="K22" s="47">
        <v>928</v>
      </c>
      <c r="L22" s="211"/>
      <c r="M22" s="211"/>
      <c r="N22" s="211"/>
      <c r="O22" s="211"/>
      <c r="P22" s="211"/>
      <c r="Q22" s="211"/>
      <c r="R22" s="211"/>
      <c r="S22" s="211"/>
      <c r="T22" s="211"/>
      <c r="U22" s="211"/>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spans="1:57" hidden="1" x14ac:dyDescent="0.45">
      <c r="A23" s="6" t="s">
        <v>136</v>
      </c>
      <c r="B23" s="47">
        <v>150</v>
      </c>
      <c r="C23" s="47">
        <v>230</v>
      </c>
      <c r="D23" s="47">
        <v>265</v>
      </c>
      <c r="E23" s="47">
        <v>258</v>
      </c>
      <c r="F23" s="47">
        <v>296</v>
      </c>
      <c r="G23" s="47">
        <v>315</v>
      </c>
      <c r="H23" s="47">
        <v>331</v>
      </c>
      <c r="I23" s="47">
        <v>372</v>
      </c>
      <c r="J23" s="47">
        <v>340</v>
      </c>
      <c r="K23" s="47">
        <v>329</v>
      </c>
      <c r="L23" s="211"/>
      <c r="M23" s="211"/>
      <c r="N23" s="211"/>
      <c r="O23" s="211"/>
      <c r="P23" s="211"/>
      <c r="Q23" s="211"/>
      <c r="R23" s="211"/>
      <c r="S23" s="211"/>
      <c r="T23" s="211"/>
      <c r="U23" s="211"/>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spans="1:57" x14ac:dyDescent="0.45">
      <c r="A24" s="39" t="s">
        <v>137</v>
      </c>
      <c r="B24" s="62">
        <v>2185</v>
      </c>
      <c r="C24" s="62">
        <v>2686</v>
      </c>
      <c r="D24" s="62">
        <v>3082</v>
      </c>
      <c r="E24" s="62">
        <v>3631</v>
      </c>
      <c r="F24" s="62">
        <v>4012</v>
      </c>
      <c r="G24" s="62">
        <v>4534</v>
      </c>
      <c r="H24" s="62">
        <v>5068</v>
      </c>
      <c r="I24" s="62">
        <v>3435</v>
      </c>
      <c r="J24" s="62">
        <v>3473</v>
      </c>
      <c r="K24" s="62">
        <v>4112</v>
      </c>
      <c r="L24" s="223">
        <f>L19*Inputs!$N$64</f>
        <v>5049.0094969304528</v>
      </c>
      <c r="M24" s="223">
        <f>M19*Inputs!$N$64</f>
        <v>5205.1538565499422</v>
      </c>
      <c r="N24" s="223">
        <f>N19*Inputs!$N$64</f>
        <v>5322.3834706994621</v>
      </c>
      <c r="O24" s="223">
        <f>O19*Inputs!$N$64</f>
        <v>5445.0963400174314</v>
      </c>
      <c r="P24" s="223">
        <f>P19*Inputs!$N$64</f>
        <v>5531.8626113372393</v>
      </c>
      <c r="Q24" s="237">
        <f>Q19*Inputs!$N$64</f>
        <v>5619.9698080589478</v>
      </c>
      <c r="R24" s="237">
        <f>R19*Inputs!$N$64</f>
        <v>5710.2948261139618</v>
      </c>
      <c r="S24" s="237">
        <f>S19*Inputs!$N$64</f>
        <v>5804.1352400787109</v>
      </c>
      <c r="T24" s="237">
        <f>T19*Inputs!$N$64</f>
        <v>5897.3917248102725</v>
      </c>
      <c r="U24" s="237">
        <f>U19*Inputs!$N$64</f>
        <v>5993.8338834805299</v>
      </c>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spans="1:57" x14ac:dyDescent="0.45">
      <c r="A25" s="4" t="s">
        <v>138</v>
      </c>
      <c r="B25" s="47">
        <v>3883</v>
      </c>
      <c r="C25" s="47">
        <v>4535</v>
      </c>
      <c r="D25" s="47">
        <v>5385</v>
      </c>
      <c r="E25" s="47">
        <v>6345</v>
      </c>
      <c r="F25" s="47">
        <v>7009</v>
      </c>
      <c r="G25" s="47">
        <v>7957</v>
      </c>
      <c r="H25" s="47">
        <v>8630</v>
      </c>
      <c r="I25" s="47">
        <v>11121</v>
      </c>
      <c r="J25" s="47">
        <v>11242</v>
      </c>
      <c r="K25" s="47">
        <v>12866</v>
      </c>
      <c r="L25" s="211">
        <f>L19-L24</f>
        <v>15550.167979122903</v>
      </c>
      <c r="M25" s="211">
        <f t="shared" ref="M25:U25" si="11">M19-M24</f>
        <v>16031.068445353314</v>
      </c>
      <c r="N25" s="211">
        <f t="shared" si="11"/>
        <v>16392.11751710908</v>
      </c>
      <c r="O25" s="211">
        <f t="shared" si="11"/>
        <v>16770.054166318136</v>
      </c>
      <c r="P25" s="211">
        <f t="shared" si="11"/>
        <v>17037.280855981808</v>
      </c>
      <c r="Q25" s="211">
        <f t="shared" si="11"/>
        <v>17308.637388391802</v>
      </c>
      <c r="R25" s="211">
        <f t="shared" si="11"/>
        <v>17586.824467328115</v>
      </c>
      <c r="S25" s="211">
        <f t="shared" si="11"/>
        <v>17875.838421702614</v>
      </c>
      <c r="T25" s="211">
        <f t="shared" si="11"/>
        <v>18163.053964394683</v>
      </c>
      <c r="U25" s="211">
        <f t="shared" si="11"/>
        <v>18460.08088987452</v>
      </c>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spans="1:57" x14ac:dyDescent="0.45">
      <c r="A26" s="6" t="s">
        <v>139</v>
      </c>
      <c r="B26" s="2">
        <v>1562</v>
      </c>
      <c r="C26" s="2">
        <v>1499</v>
      </c>
      <c r="D26" s="2">
        <v>1425</v>
      </c>
      <c r="E26" s="2">
        <v>1338</v>
      </c>
      <c r="F26" s="2">
        <v>1277</v>
      </c>
      <c r="G26" s="2">
        <v>1229</v>
      </c>
      <c r="H26" s="2">
        <v>1178</v>
      </c>
      <c r="I26" s="2">
        <v>1137</v>
      </c>
      <c r="J26" s="2">
        <v>1093</v>
      </c>
      <c r="K26" s="2">
        <v>1074</v>
      </c>
      <c r="L26" s="212">
        <f t="shared" ref="L26:U26" si="12">(K27+L27)/2</f>
        <v>1065.1807930099242</v>
      </c>
      <c r="M26" s="212">
        <f t="shared" si="12"/>
        <v>1042.1705787088167</v>
      </c>
      <c r="N26" s="212">
        <f t="shared" si="12"/>
        <v>1020.384559736841</v>
      </c>
      <c r="O26" s="212">
        <f t="shared" si="12"/>
        <v>999.75997894345505</v>
      </c>
      <c r="P26" s="212">
        <f t="shared" si="12"/>
        <v>980.23729636074358</v>
      </c>
      <c r="Q26" s="212">
        <f t="shared" si="12"/>
        <v>961.32502427776376</v>
      </c>
      <c r="R26" s="212">
        <f t="shared" si="12"/>
        <v>942.96957076964168</v>
      </c>
      <c r="S26" s="212">
        <f t="shared" si="12"/>
        <v>925.55509124799255</v>
      </c>
      <c r="T26" s="212">
        <f t="shared" si="12"/>
        <v>909.03334762145937</v>
      </c>
      <c r="U26" s="212">
        <f t="shared" si="12"/>
        <v>893.35857467624783</v>
      </c>
      <c r="V26" s="2"/>
      <c r="W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spans="1:57" x14ac:dyDescent="0.45">
      <c r="A27" s="6" t="s">
        <v>140</v>
      </c>
      <c r="B27" s="2">
        <v>1537</v>
      </c>
      <c r="C27" s="2">
        <v>1484</v>
      </c>
      <c r="D27" s="2">
        <v>1380</v>
      </c>
      <c r="E27" s="2">
        <v>1307</v>
      </c>
      <c r="F27" s="2">
        <v>1252</v>
      </c>
      <c r="G27" s="2">
        <v>1203</v>
      </c>
      <c r="H27" s="2">
        <v>1158</v>
      </c>
      <c r="I27" s="2">
        <v>1105</v>
      </c>
      <c r="J27" s="2">
        <v>1077</v>
      </c>
      <c r="K27" s="2">
        <v>1077</v>
      </c>
      <c r="L27" s="212">
        <f>'Share Change'!E24</f>
        <v>1053.3615860198483</v>
      </c>
      <c r="M27" s="212">
        <f>'Share Change'!F24</f>
        <v>1030.9795713977851</v>
      </c>
      <c r="N27" s="212">
        <f>'Share Change'!G24</f>
        <v>1009.7895480758968</v>
      </c>
      <c r="O27" s="212">
        <f>'Share Change'!H24</f>
        <v>989.73040981101337</v>
      </c>
      <c r="P27" s="212">
        <f>'Share Change'!I24</f>
        <v>970.74418291047368</v>
      </c>
      <c r="Q27" s="212">
        <f>'Share Change'!J24</f>
        <v>951.90586564505372</v>
      </c>
      <c r="R27" s="212">
        <f>'Share Change'!K24</f>
        <v>934.03327589422975</v>
      </c>
      <c r="S27" s="212">
        <f>'Share Change'!L24</f>
        <v>917.07690660175535</v>
      </c>
      <c r="T27" s="212">
        <f>'Share Change'!M24</f>
        <v>900.9897886411635</v>
      </c>
      <c r="U27" s="212">
        <f>'Share Change'!N24</f>
        <v>885.72736071133215</v>
      </c>
      <c r="V27" s="2"/>
      <c r="W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spans="1:57" s="9" customFormat="1" x14ac:dyDescent="0.45">
      <c r="A28" s="6" t="s">
        <v>74</v>
      </c>
      <c r="B28" s="47">
        <v>2.4900000000000002</v>
      </c>
      <c r="C28" s="47">
        <v>3.03</v>
      </c>
      <c r="D28" s="47">
        <v>3.78</v>
      </c>
      <c r="E28" s="47">
        <v>4.74</v>
      </c>
      <c r="F28" s="47">
        <v>5.49</v>
      </c>
      <c r="G28" s="47">
        <v>6.47</v>
      </c>
      <c r="H28" s="47">
        <v>7.33</v>
      </c>
      <c r="I28" s="47">
        <v>9.7799999999999994</v>
      </c>
      <c r="J28" s="47">
        <v>10.29</v>
      </c>
      <c r="K28" s="47">
        <v>11.98</v>
      </c>
      <c r="L28" s="209">
        <f t="shared" ref="L28:T28" si="13">L25/L26</f>
        <v>14.598618451598409</v>
      </c>
      <c r="M28" s="209">
        <f t="shared" si="13"/>
        <v>15.382384393555604</v>
      </c>
      <c r="N28" s="209">
        <f t="shared" si="13"/>
        <v>16.064646765467167</v>
      </c>
      <c r="O28" s="209">
        <f t="shared" si="13"/>
        <v>16.774080298794022</v>
      </c>
      <c r="P28" s="209">
        <f t="shared" si="13"/>
        <v>17.380771900064293</v>
      </c>
      <c r="Q28" s="209">
        <f t="shared" si="13"/>
        <v>18.00497953477873</v>
      </c>
      <c r="R28" s="209">
        <f t="shared" si="13"/>
        <v>18.65046870279593</v>
      </c>
      <c r="S28" s="209">
        <f t="shared" si="13"/>
        <v>19.313640636560418</v>
      </c>
      <c r="T28" s="209">
        <f t="shared" si="13"/>
        <v>19.980624486350706</v>
      </c>
      <c r="U28" s="209">
        <f>U25/U26</f>
        <v>20.663685795554638</v>
      </c>
    </row>
    <row r="29" spans="1:57" s="9" customFormat="1" x14ac:dyDescent="0.45">
      <c r="A29" s="6" t="s">
        <v>75</v>
      </c>
      <c r="B29" s="47">
        <v>1.04</v>
      </c>
      <c r="C29" s="47">
        <v>1.1599999999999999</v>
      </c>
      <c r="D29" s="47">
        <v>1.56</v>
      </c>
      <c r="E29" s="47">
        <v>1.88</v>
      </c>
      <c r="F29" s="47">
        <v>2.36</v>
      </c>
      <c r="G29" s="47">
        <v>2.76</v>
      </c>
      <c r="H29" s="47">
        <v>3.56</v>
      </c>
      <c r="I29" s="47">
        <v>4.12</v>
      </c>
      <c r="J29" s="47">
        <v>5.44</v>
      </c>
      <c r="K29" s="47">
        <v>6</v>
      </c>
      <c r="L29" s="325">
        <f>L28*Inputs!$N$74</f>
        <v>6.4273850126298253</v>
      </c>
      <c r="M29" s="325">
        <f>M28*Inputs!$N$74</f>
        <v>6.7724563962985869</v>
      </c>
      <c r="N29" s="325">
        <f>N28*Inputs!$N$74</f>
        <v>7.0728384467264833</v>
      </c>
      <c r="O29" s="325">
        <f>O28*Inputs!$N$74</f>
        <v>7.385183239809475</v>
      </c>
      <c r="P29" s="325">
        <f>P28*Inputs!$N$74</f>
        <v>7.6522934816602017</v>
      </c>
      <c r="Q29" s="325">
        <f>Q28*Inputs!$N$74</f>
        <v>7.9271155690676176</v>
      </c>
      <c r="R29" s="325">
        <f>R28*Inputs!$N$74</f>
        <v>8.2113073518780233</v>
      </c>
      <c r="S29" s="325">
        <f>S28*Inputs!$N$74</f>
        <v>8.5032843880617399</v>
      </c>
      <c r="T29" s="325">
        <f>T28*Inputs!$N$74</f>
        <v>8.7969397099006947</v>
      </c>
      <c r="U29" s="325">
        <f>U28*Inputs!$N$74</f>
        <v>9.0976735112559837</v>
      </c>
    </row>
    <row r="30" spans="1:57" x14ac:dyDescent="0.45">
      <c r="B30" s="2"/>
      <c r="C30" s="2"/>
      <c r="D30" s="2"/>
      <c r="E30" s="2"/>
      <c r="F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spans="1:57" x14ac:dyDescent="0.45">
      <c r="A31" s="4"/>
      <c r="B31" s="11"/>
      <c r="C31" s="208"/>
      <c r="D31" s="208"/>
      <c r="E31" s="208"/>
      <c r="F31" s="208"/>
      <c r="G31" s="208"/>
      <c r="H31" s="208"/>
      <c r="I31" s="208"/>
      <c r="J31" s="208"/>
      <c r="K31" s="208"/>
      <c r="L31" s="208"/>
      <c r="M31" s="208"/>
      <c r="N31" s="208"/>
      <c r="O31" s="208"/>
      <c r="P31" s="208"/>
      <c r="Q31" s="208"/>
      <c r="R31" s="208"/>
      <c r="S31" s="208"/>
      <c r="T31" s="208"/>
      <c r="U31" s="208"/>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spans="1:57" x14ac:dyDescent="0.45">
      <c r="A32" s="4"/>
      <c r="B32" s="2"/>
      <c r="C32" s="154"/>
      <c r="D32" s="154"/>
      <c r="E32" s="154"/>
      <c r="F32" s="154"/>
      <c r="G32" s="154"/>
      <c r="H32" s="154"/>
      <c r="I32" s="154"/>
      <c r="J32" s="154"/>
      <c r="K32" s="154"/>
      <c r="L32" s="21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spans="1:57" x14ac:dyDescent="0.45">
      <c r="A33" s="4"/>
      <c r="B33" s="2"/>
      <c r="C33" s="221"/>
      <c r="D33" s="2"/>
      <c r="E33" s="2"/>
      <c r="F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spans="1:57" x14ac:dyDescent="0.45">
      <c r="E34" s="2"/>
      <c r="F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spans="1:57" x14ac:dyDescent="0.45">
      <c r="A35" s="2"/>
      <c r="E35" s="6"/>
      <c r="F35" s="6"/>
      <c r="G35" s="6"/>
      <c r="H35" s="6"/>
      <c r="I35" s="6"/>
      <c r="J35" s="6"/>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spans="1:57" x14ac:dyDescent="0.45">
      <c r="A36" s="2"/>
      <c r="E36" s="6"/>
      <c r="F36" s="6"/>
      <c r="G36" s="6"/>
      <c r="H36" s="6"/>
      <c r="I36" s="6"/>
      <c r="J36" s="6"/>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spans="1:57" x14ac:dyDescent="0.45">
      <c r="A37" s="2"/>
      <c r="E37" s="6"/>
      <c r="F37" s="6"/>
      <c r="G37" s="6"/>
      <c r="H37" s="6"/>
      <c r="I37" s="6"/>
      <c r="J37" s="6"/>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spans="1:57" x14ac:dyDescent="0.45">
      <c r="A38" s="2"/>
      <c r="E38" s="6"/>
      <c r="F38" s="6"/>
      <c r="G38" s="6"/>
      <c r="H38" s="6"/>
      <c r="I38" s="6"/>
      <c r="J38" s="6"/>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spans="1:57" x14ac:dyDescent="0.45">
      <c r="A39" s="2"/>
      <c r="E39" s="6"/>
      <c r="F39" s="6"/>
      <c r="G39" s="6"/>
      <c r="H39" s="6"/>
      <c r="I39" s="6"/>
      <c r="J39" s="6"/>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spans="1:57" x14ac:dyDescent="0.45">
      <c r="A40" s="2"/>
      <c r="E40" s="6"/>
      <c r="F40" s="6"/>
      <c r="G40" s="6"/>
      <c r="H40" s="6"/>
      <c r="I40" s="6"/>
      <c r="J40" s="6"/>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spans="1:57" x14ac:dyDescent="0.45">
      <c r="A41" s="2"/>
      <c r="E41" s="6"/>
      <c r="F41" s="6"/>
      <c r="G41" s="6"/>
      <c r="H41" s="6"/>
      <c r="I41" s="6"/>
      <c r="J41" s="6"/>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spans="1:57" x14ac:dyDescent="0.45">
      <c r="A42" s="326"/>
      <c r="B42" s="2"/>
      <c r="C42" s="2"/>
      <c r="D42" s="2"/>
      <c r="E42" s="2"/>
      <c r="F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spans="1:57" x14ac:dyDescent="0.45">
      <c r="B43" s="2"/>
      <c r="C43" s="2"/>
      <c r="D43" s="2"/>
      <c r="E43" s="2"/>
      <c r="F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spans="1:57" x14ac:dyDescent="0.45">
      <c r="B44" s="2"/>
      <c r="C44" s="2"/>
      <c r="D44" s="2"/>
      <c r="E44" s="2"/>
      <c r="F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spans="1:57" x14ac:dyDescent="0.45">
      <c r="B45" s="2"/>
      <c r="C45" s="2"/>
      <c r="D45" s="2"/>
      <c r="E45" s="2"/>
      <c r="F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spans="1:57" x14ac:dyDescent="0.45">
      <c r="B46" s="2"/>
      <c r="C46" s="2"/>
      <c r="D46" s="2"/>
      <c r="E46" s="2"/>
      <c r="F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spans="1:57" x14ac:dyDescent="0.45">
      <c r="B47" s="2"/>
      <c r="C47" s="2"/>
      <c r="D47" s="2"/>
      <c r="E47" s="2"/>
      <c r="F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spans="1:57" x14ac:dyDescent="0.45">
      <c r="B48" s="2"/>
      <c r="C48" s="2"/>
      <c r="D48" s="2"/>
      <c r="E48" s="2"/>
      <c r="F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spans="2:57" x14ac:dyDescent="0.45">
      <c r="B49" s="2"/>
      <c r="C49" s="2"/>
      <c r="D49" s="2"/>
      <c r="E49" s="2"/>
      <c r="F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spans="2:57" x14ac:dyDescent="0.45">
      <c r="B50" s="2"/>
      <c r="C50" s="2"/>
      <c r="D50" s="2"/>
      <c r="E50" s="2"/>
      <c r="F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spans="2:57" x14ac:dyDescent="0.45">
      <c r="B51" s="2"/>
      <c r="C51" s="2"/>
      <c r="D51" s="2"/>
      <c r="E51" s="2"/>
      <c r="F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spans="2:57" x14ac:dyDescent="0.45">
      <c r="B52" s="2"/>
      <c r="C52" s="2"/>
      <c r="D52" s="2"/>
      <c r="E52" s="2"/>
      <c r="F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spans="2:57" x14ac:dyDescent="0.45">
      <c r="B53" s="2"/>
      <c r="C53" s="2"/>
      <c r="D53" s="2"/>
      <c r="E53" s="2"/>
      <c r="F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spans="2:57" x14ac:dyDescent="0.45">
      <c r="B54" s="2"/>
      <c r="C54" s="2"/>
      <c r="D54" s="2"/>
      <c r="E54" s="2"/>
      <c r="F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spans="2:57" x14ac:dyDescent="0.45">
      <c r="B55" s="2"/>
      <c r="C55" s="2"/>
      <c r="D55" s="2"/>
      <c r="E55" s="2"/>
      <c r="F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spans="2:57" x14ac:dyDescent="0.45">
      <c r="B56" s="2"/>
      <c r="C56" s="2"/>
      <c r="D56" s="2"/>
      <c r="E56" s="2"/>
      <c r="F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spans="2:57" x14ac:dyDescent="0.45">
      <c r="B57" s="2"/>
      <c r="C57" s="2"/>
      <c r="D57" s="2"/>
      <c r="E57" s="2"/>
      <c r="F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spans="2:57" x14ac:dyDescent="0.45">
      <c r="B58" s="2"/>
      <c r="C58" s="2"/>
      <c r="D58" s="2"/>
      <c r="E58" s="2"/>
      <c r="F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spans="2:57" x14ac:dyDescent="0.45">
      <c r="B59" s="2"/>
      <c r="C59" s="2"/>
      <c r="D59" s="2"/>
      <c r="E59" s="2"/>
      <c r="F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spans="2:57" x14ac:dyDescent="0.45">
      <c r="B60" s="2"/>
      <c r="C60" s="2"/>
      <c r="D60" s="2"/>
      <c r="E60" s="2"/>
      <c r="F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spans="2:57" x14ac:dyDescent="0.45">
      <c r="B61" s="2"/>
      <c r="C61" s="2"/>
      <c r="D61" s="2"/>
      <c r="E61" s="2"/>
      <c r="F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spans="2:57" x14ac:dyDescent="0.45">
      <c r="B62" s="2"/>
      <c r="C62" s="2"/>
      <c r="D62" s="2"/>
      <c r="E62" s="2"/>
      <c r="F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spans="2:57" x14ac:dyDescent="0.45">
      <c r="B63" s="2"/>
      <c r="C63" s="2"/>
      <c r="D63" s="2"/>
      <c r="E63" s="2"/>
      <c r="F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spans="2:57" x14ac:dyDescent="0.45">
      <c r="B64" s="2"/>
      <c r="C64" s="2"/>
      <c r="D64" s="2"/>
      <c r="E64" s="2"/>
      <c r="F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spans="2:57" x14ac:dyDescent="0.45">
      <c r="B65" s="2"/>
      <c r="C65" s="2"/>
      <c r="D65" s="2"/>
      <c r="E65" s="2"/>
      <c r="F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spans="2:57" x14ac:dyDescent="0.45">
      <c r="B66" s="2"/>
      <c r="C66" s="2"/>
      <c r="D66" s="2"/>
      <c r="E66" s="2"/>
      <c r="F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spans="2:57" x14ac:dyDescent="0.45">
      <c r="B67" s="2"/>
      <c r="C67" s="2"/>
      <c r="D67" s="2"/>
      <c r="E67" s="2"/>
      <c r="F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spans="2:57" x14ac:dyDescent="0.45">
      <c r="B68" s="2"/>
      <c r="C68" s="2"/>
      <c r="D68" s="2"/>
      <c r="E68" s="2"/>
      <c r="F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spans="2:57" x14ac:dyDescent="0.45">
      <c r="B69" s="2"/>
      <c r="C69" s="2"/>
      <c r="D69" s="2"/>
      <c r="E69" s="2"/>
      <c r="F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spans="2:57" x14ac:dyDescent="0.45">
      <c r="B70" s="2"/>
      <c r="C70" s="2"/>
      <c r="D70" s="2"/>
      <c r="E70" s="2"/>
      <c r="F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spans="2:57" x14ac:dyDescent="0.45">
      <c r="B71" s="2"/>
      <c r="C71" s="2"/>
      <c r="D71" s="2"/>
      <c r="E71" s="2"/>
      <c r="F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spans="2:57" x14ac:dyDescent="0.45">
      <c r="B72" s="2"/>
      <c r="C72" s="2"/>
      <c r="D72" s="2"/>
      <c r="E72" s="2"/>
      <c r="F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spans="2:57" x14ac:dyDescent="0.45">
      <c r="B73" s="2"/>
      <c r="C73" s="2"/>
      <c r="D73" s="2"/>
      <c r="E73" s="2"/>
      <c r="F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spans="2:57" x14ac:dyDescent="0.45">
      <c r="B74" s="2"/>
      <c r="C74" s="2"/>
      <c r="D74" s="2"/>
      <c r="E74" s="2"/>
      <c r="F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spans="2:57" x14ac:dyDescent="0.45">
      <c r="B75" s="2"/>
      <c r="C75" s="2"/>
      <c r="D75" s="2"/>
      <c r="E75" s="2"/>
      <c r="F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spans="2:57" x14ac:dyDescent="0.45">
      <c r="B76" s="2"/>
      <c r="C76" s="2"/>
      <c r="D76" s="2"/>
      <c r="E76" s="2"/>
      <c r="F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spans="2:57" x14ac:dyDescent="0.45">
      <c r="B77" s="2"/>
      <c r="C77" s="2"/>
      <c r="D77" s="2"/>
      <c r="E77" s="2"/>
      <c r="F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spans="2:57" x14ac:dyDescent="0.45">
      <c r="B78" s="2"/>
      <c r="C78" s="2"/>
      <c r="D78" s="2"/>
      <c r="E78" s="2"/>
      <c r="F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spans="2:57" x14ac:dyDescent="0.45">
      <c r="B79" s="2"/>
      <c r="C79" s="2"/>
      <c r="D79" s="2"/>
      <c r="E79" s="2"/>
      <c r="F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spans="2:57" x14ac:dyDescent="0.45">
      <c r="B80" s="2"/>
      <c r="C80" s="2"/>
      <c r="D80" s="2"/>
      <c r="E80" s="2"/>
      <c r="F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spans="2:57" x14ac:dyDescent="0.45">
      <c r="B81" s="2"/>
      <c r="C81" s="2"/>
      <c r="D81" s="2"/>
      <c r="E81" s="2"/>
      <c r="F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spans="2:57" x14ac:dyDescent="0.45">
      <c r="B82" s="2"/>
      <c r="C82" s="2"/>
      <c r="D82" s="2"/>
      <c r="E82" s="2"/>
      <c r="F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spans="2:57" x14ac:dyDescent="0.45">
      <c r="B83" s="2"/>
      <c r="C83" s="2"/>
      <c r="D83" s="2"/>
      <c r="E83" s="2"/>
      <c r="F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spans="2:57" x14ac:dyDescent="0.45">
      <c r="B84" s="2"/>
      <c r="C84" s="2"/>
      <c r="D84" s="2"/>
      <c r="E84" s="2"/>
      <c r="F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spans="2:57" x14ac:dyDescent="0.45">
      <c r="B85" s="2"/>
      <c r="C85" s="2"/>
      <c r="D85" s="2"/>
      <c r="E85" s="2"/>
      <c r="F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spans="2:57" x14ac:dyDescent="0.45">
      <c r="B86" s="2"/>
      <c r="C86" s="2"/>
      <c r="D86" s="2"/>
      <c r="E86" s="2"/>
      <c r="F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spans="2:57" x14ac:dyDescent="0.45">
      <c r="B87" s="2"/>
      <c r="C87" s="2"/>
      <c r="D87" s="2"/>
      <c r="E87" s="2"/>
      <c r="F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spans="2:57" x14ac:dyDescent="0.45">
      <c r="B88" s="2"/>
      <c r="C88" s="2"/>
      <c r="D88" s="2"/>
      <c r="E88" s="2"/>
      <c r="F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spans="2:57" x14ac:dyDescent="0.45">
      <c r="B89" s="2"/>
      <c r="C89" s="2"/>
      <c r="D89" s="2"/>
      <c r="E89" s="2"/>
      <c r="F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spans="2:57" x14ac:dyDescent="0.45">
      <c r="B90" s="2"/>
      <c r="C90" s="2"/>
      <c r="D90" s="2"/>
      <c r="E90" s="2"/>
      <c r="F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spans="2:57" x14ac:dyDescent="0.45">
      <c r="B91" s="2"/>
      <c r="C91" s="2"/>
      <c r="D91" s="2"/>
      <c r="E91" s="2"/>
      <c r="F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spans="2:57" x14ac:dyDescent="0.45">
      <c r="B92" s="2"/>
      <c r="C92" s="2"/>
      <c r="D92" s="2"/>
      <c r="E92" s="2"/>
      <c r="F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spans="2:57" x14ac:dyDescent="0.45">
      <c r="B93" s="2"/>
      <c r="C93" s="2"/>
      <c r="D93" s="2"/>
      <c r="E93" s="2"/>
      <c r="F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spans="2:57" x14ac:dyDescent="0.45">
      <c r="B94" s="2"/>
      <c r="C94" s="2"/>
      <c r="D94" s="2"/>
      <c r="E94" s="2"/>
      <c r="F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spans="2:57" x14ac:dyDescent="0.45">
      <c r="B95" s="2"/>
      <c r="C95" s="2"/>
      <c r="D95" s="2"/>
      <c r="E95" s="2"/>
      <c r="F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spans="2:57" x14ac:dyDescent="0.45">
      <c r="B96" s="2"/>
      <c r="C96" s="2"/>
      <c r="D96" s="2"/>
      <c r="E96" s="2"/>
      <c r="F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spans="2:57" x14ac:dyDescent="0.45">
      <c r="B97" s="2"/>
      <c r="C97" s="2"/>
      <c r="D97" s="2"/>
      <c r="E97" s="2"/>
      <c r="F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spans="2:57" x14ac:dyDescent="0.45">
      <c r="B98" s="2"/>
      <c r="C98" s="2"/>
      <c r="D98" s="2"/>
      <c r="E98" s="2"/>
      <c r="F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spans="2:57" x14ac:dyDescent="0.45">
      <c r="B99" s="2"/>
      <c r="C99" s="2"/>
      <c r="D99" s="2"/>
      <c r="E99" s="2"/>
      <c r="F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spans="2:57" x14ac:dyDescent="0.45">
      <c r="B100" s="2"/>
      <c r="C100" s="2"/>
      <c r="D100" s="2"/>
      <c r="E100" s="2"/>
      <c r="F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spans="2:57" x14ac:dyDescent="0.45">
      <c r="B101" s="2"/>
      <c r="C101" s="2"/>
      <c r="D101" s="2"/>
      <c r="E101" s="2"/>
      <c r="F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spans="2:57" x14ac:dyDescent="0.45">
      <c r="B102" s="2"/>
      <c r="C102" s="2"/>
      <c r="D102" s="2"/>
      <c r="E102" s="2"/>
      <c r="F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spans="2:57" x14ac:dyDescent="0.45">
      <c r="B103" s="2"/>
      <c r="C103" s="2"/>
      <c r="D103" s="2"/>
      <c r="E103" s="2"/>
      <c r="F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spans="2:57" x14ac:dyDescent="0.45">
      <c r="B104" s="2"/>
      <c r="C104" s="2"/>
      <c r="D104" s="2"/>
      <c r="E104" s="2"/>
      <c r="F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spans="2:57" x14ac:dyDescent="0.45">
      <c r="B105" s="2"/>
      <c r="C105" s="2"/>
      <c r="D105" s="2"/>
      <c r="E105" s="2"/>
      <c r="F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spans="2:57" x14ac:dyDescent="0.45">
      <c r="B106" s="2"/>
      <c r="C106" s="2"/>
      <c r="D106" s="2"/>
      <c r="E106" s="2"/>
      <c r="F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spans="2:57" x14ac:dyDescent="0.45">
      <c r="B107" s="2"/>
      <c r="C107" s="2"/>
      <c r="D107" s="2"/>
      <c r="E107" s="2"/>
      <c r="F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spans="2:57" x14ac:dyDescent="0.45">
      <c r="B108" s="2"/>
      <c r="C108" s="2"/>
      <c r="D108" s="2"/>
      <c r="E108" s="2"/>
      <c r="F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spans="2:57" x14ac:dyDescent="0.45">
      <c r="B109" s="2"/>
      <c r="C109" s="2"/>
      <c r="D109" s="2"/>
      <c r="E109" s="2"/>
      <c r="F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spans="2:57" x14ac:dyDescent="0.45">
      <c r="B110" s="2"/>
      <c r="C110" s="2"/>
      <c r="D110" s="2"/>
      <c r="E110" s="2"/>
      <c r="F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spans="2:57" x14ac:dyDescent="0.45">
      <c r="B111" s="2"/>
      <c r="C111" s="2"/>
      <c r="D111" s="2"/>
      <c r="E111" s="2"/>
      <c r="F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spans="2:57" x14ac:dyDescent="0.45">
      <c r="B112" s="2"/>
      <c r="C112" s="2"/>
      <c r="D112" s="2"/>
      <c r="E112" s="2"/>
      <c r="F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spans="2:57" x14ac:dyDescent="0.45">
      <c r="B113" s="2"/>
      <c r="C113" s="2"/>
      <c r="D113" s="2"/>
      <c r="E113" s="2"/>
      <c r="F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spans="2:57" x14ac:dyDescent="0.45">
      <c r="B114" s="2"/>
      <c r="C114" s="2"/>
      <c r="D114" s="2"/>
      <c r="E114" s="2"/>
      <c r="F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spans="2:57" x14ac:dyDescent="0.45">
      <c r="B115" s="2"/>
      <c r="C115" s="2"/>
      <c r="D115" s="2"/>
      <c r="E115" s="2"/>
      <c r="F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spans="2:57" x14ac:dyDescent="0.45">
      <c r="B116" s="2"/>
      <c r="C116" s="2"/>
      <c r="D116" s="2"/>
      <c r="E116" s="2"/>
      <c r="F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spans="2:57" x14ac:dyDescent="0.45">
      <c r="B117" s="2"/>
      <c r="C117" s="2"/>
      <c r="D117" s="2"/>
      <c r="E117" s="2"/>
      <c r="F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spans="2:57" x14ac:dyDescent="0.45">
      <c r="B118" s="2"/>
      <c r="C118" s="2"/>
      <c r="D118" s="2"/>
      <c r="E118" s="2"/>
      <c r="F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spans="2:57" x14ac:dyDescent="0.45">
      <c r="B119" s="2"/>
      <c r="C119" s="2"/>
      <c r="D119" s="2"/>
      <c r="E119" s="2"/>
      <c r="F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spans="2:57" x14ac:dyDescent="0.45">
      <c r="B120" s="2"/>
      <c r="C120" s="2"/>
      <c r="D120" s="2"/>
      <c r="E120" s="2"/>
      <c r="F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spans="2:57" x14ac:dyDescent="0.45">
      <c r="B121" s="2"/>
      <c r="C121" s="2"/>
      <c r="D121" s="2"/>
      <c r="E121" s="2"/>
      <c r="F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spans="2:57" x14ac:dyDescent="0.45">
      <c r="B122" s="2"/>
      <c r="C122" s="2"/>
      <c r="D122" s="2"/>
      <c r="E122" s="2"/>
      <c r="F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spans="2:57" x14ac:dyDescent="0.45">
      <c r="B123" s="2"/>
      <c r="C123" s="2"/>
      <c r="D123" s="2"/>
      <c r="E123" s="2"/>
      <c r="F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spans="2:57" x14ac:dyDescent="0.45">
      <c r="B124" s="2"/>
      <c r="C124" s="2"/>
      <c r="D124" s="2"/>
      <c r="E124" s="2"/>
      <c r="F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spans="2:57" x14ac:dyDescent="0.45">
      <c r="B125" s="2"/>
      <c r="C125" s="2"/>
      <c r="D125" s="2"/>
      <c r="E125" s="2"/>
      <c r="F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spans="2:57" x14ac:dyDescent="0.45">
      <c r="B126" s="2"/>
      <c r="C126" s="2"/>
      <c r="D126" s="2"/>
      <c r="E126" s="2"/>
      <c r="F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spans="2:57" x14ac:dyDescent="0.45">
      <c r="B127" s="2"/>
      <c r="C127" s="2"/>
      <c r="D127" s="2"/>
      <c r="E127" s="2"/>
      <c r="F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spans="2:57" x14ac:dyDescent="0.45">
      <c r="B128" s="2"/>
      <c r="C128" s="2"/>
      <c r="D128" s="2"/>
      <c r="E128" s="2"/>
      <c r="F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spans="2:57" x14ac:dyDescent="0.45">
      <c r="B129" s="2"/>
      <c r="C129" s="2"/>
      <c r="D129" s="2"/>
      <c r="E129" s="2"/>
      <c r="F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spans="2:57" x14ac:dyDescent="0.45">
      <c r="B130" s="2"/>
      <c r="C130" s="2"/>
      <c r="D130" s="2"/>
      <c r="E130" s="2"/>
      <c r="F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spans="2:57" x14ac:dyDescent="0.45">
      <c r="B131" s="2"/>
      <c r="C131" s="2"/>
      <c r="D131" s="2"/>
      <c r="E131" s="2"/>
      <c r="F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spans="2:57" x14ac:dyDescent="0.45">
      <c r="B132" s="2"/>
      <c r="C132" s="2"/>
      <c r="D132" s="2"/>
      <c r="E132" s="2"/>
      <c r="F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spans="2:57" x14ac:dyDescent="0.45">
      <c r="B133" s="2"/>
      <c r="C133" s="2"/>
      <c r="D133" s="2"/>
      <c r="E133" s="2"/>
      <c r="F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spans="2:57" x14ac:dyDescent="0.45">
      <c r="B134" s="2"/>
      <c r="C134" s="2"/>
      <c r="D134" s="2"/>
      <c r="E134" s="2"/>
      <c r="F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spans="2:57" x14ac:dyDescent="0.45">
      <c r="B135" s="2"/>
      <c r="C135" s="2"/>
      <c r="D135" s="2"/>
      <c r="E135" s="2"/>
      <c r="F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spans="2:57" x14ac:dyDescent="0.45">
      <c r="B136" s="2"/>
      <c r="C136" s="2"/>
      <c r="D136" s="2"/>
      <c r="E136" s="2"/>
      <c r="F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spans="2:57" x14ac:dyDescent="0.45">
      <c r="B137" s="2"/>
      <c r="C137" s="2"/>
      <c r="D137" s="2"/>
      <c r="E137" s="2"/>
      <c r="F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spans="2:57" x14ac:dyDescent="0.45">
      <c r="B138" s="2"/>
      <c r="C138" s="2"/>
      <c r="D138" s="2"/>
      <c r="E138" s="2"/>
      <c r="F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spans="2:57" x14ac:dyDescent="0.45">
      <c r="B139" s="2"/>
      <c r="C139" s="2"/>
      <c r="D139" s="2"/>
      <c r="E139" s="2"/>
      <c r="F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spans="2:57" x14ac:dyDescent="0.45">
      <c r="B140" s="2"/>
      <c r="C140" s="2"/>
      <c r="D140" s="2"/>
      <c r="E140" s="2"/>
      <c r="F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spans="2:57" x14ac:dyDescent="0.45">
      <c r="B141" s="2"/>
      <c r="C141" s="2"/>
      <c r="D141" s="2"/>
      <c r="E141" s="2"/>
      <c r="F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spans="2:57" x14ac:dyDescent="0.45">
      <c r="B142" s="2"/>
      <c r="C142" s="2"/>
      <c r="D142" s="2"/>
      <c r="E142" s="2"/>
      <c r="F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spans="2:57" x14ac:dyDescent="0.45">
      <c r="B143" s="2"/>
      <c r="C143" s="2"/>
      <c r="D143" s="2"/>
      <c r="E143" s="2"/>
      <c r="F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spans="2:57" x14ac:dyDescent="0.45">
      <c r="B144" s="2"/>
      <c r="C144" s="2"/>
      <c r="D144" s="2"/>
      <c r="E144" s="2"/>
      <c r="F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spans="2:57" x14ac:dyDescent="0.45">
      <c r="B145" s="2"/>
      <c r="C145" s="2"/>
      <c r="D145" s="2"/>
      <c r="E145" s="2"/>
      <c r="F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spans="2:57" x14ac:dyDescent="0.45">
      <c r="B146" s="2"/>
      <c r="C146" s="2"/>
      <c r="D146" s="2"/>
      <c r="E146" s="2"/>
      <c r="F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spans="2:57" x14ac:dyDescent="0.45">
      <c r="B147" s="2"/>
      <c r="C147" s="2"/>
      <c r="D147" s="2"/>
      <c r="E147" s="2"/>
      <c r="F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spans="2:57" x14ac:dyDescent="0.45">
      <c r="B148" s="2"/>
      <c r="C148" s="2"/>
      <c r="D148" s="2"/>
      <c r="E148" s="2"/>
      <c r="F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spans="2:57" x14ac:dyDescent="0.45">
      <c r="B149" s="2"/>
      <c r="C149" s="2"/>
      <c r="D149" s="2"/>
      <c r="E149" s="2"/>
      <c r="F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spans="2:57" x14ac:dyDescent="0.45">
      <c r="B150" s="2"/>
      <c r="C150" s="2"/>
      <c r="D150" s="2"/>
      <c r="E150" s="2"/>
      <c r="F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spans="2:57" x14ac:dyDescent="0.45">
      <c r="B151" s="2"/>
      <c r="C151" s="2"/>
      <c r="D151" s="2"/>
      <c r="E151" s="2"/>
      <c r="F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spans="2:57" x14ac:dyDescent="0.45">
      <c r="B152" s="2"/>
      <c r="C152" s="2"/>
      <c r="D152" s="2"/>
      <c r="E152" s="2"/>
      <c r="F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spans="2:57" x14ac:dyDescent="0.45">
      <c r="B153" s="2"/>
      <c r="C153" s="2"/>
      <c r="D153" s="2"/>
      <c r="E153" s="2"/>
      <c r="F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spans="2:57" x14ac:dyDescent="0.45">
      <c r="B154" s="2"/>
      <c r="C154" s="2"/>
      <c r="D154" s="2"/>
      <c r="E154" s="2"/>
      <c r="F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spans="2:57" x14ac:dyDescent="0.45">
      <c r="B155" s="2"/>
      <c r="C155" s="2"/>
      <c r="D155" s="2"/>
      <c r="E155" s="2"/>
      <c r="F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spans="2:57" x14ac:dyDescent="0.45">
      <c r="B156" s="2"/>
      <c r="C156" s="2"/>
      <c r="D156" s="2"/>
      <c r="E156" s="2"/>
      <c r="F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spans="2:57" x14ac:dyDescent="0.45">
      <c r="B157" s="2"/>
      <c r="C157" s="2"/>
      <c r="D157" s="2"/>
      <c r="E157" s="2"/>
      <c r="F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spans="2:57" x14ac:dyDescent="0.45">
      <c r="B158" s="2"/>
      <c r="C158" s="2"/>
      <c r="D158" s="2"/>
      <c r="E158" s="2"/>
      <c r="F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spans="2:57" x14ac:dyDescent="0.45">
      <c r="B159" s="2"/>
      <c r="C159" s="2"/>
      <c r="D159" s="2"/>
      <c r="E159" s="2"/>
      <c r="F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spans="2:57" x14ac:dyDescent="0.45">
      <c r="B160" s="2"/>
      <c r="C160" s="2"/>
      <c r="D160" s="2"/>
      <c r="E160" s="2"/>
      <c r="F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spans="2:57" x14ac:dyDescent="0.45">
      <c r="B161" s="2"/>
      <c r="C161" s="2"/>
      <c r="D161" s="2"/>
      <c r="E161" s="2"/>
      <c r="F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spans="2:57" x14ac:dyDescent="0.45">
      <c r="B162" s="2"/>
      <c r="C162" s="2"/>
      <c r="D162" s="2"/>
      <c r="E162" s="2"/>
      <c r="F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spans="2:57" x14ac:dyDescent="0.45">
      <c r="B163" s="2"/>
      <c r="C163" s="2"/>
      <c r="D163" s="2"/>
      <c r="E163" s="2"/>
      <c r="F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spans="2:57" x14ac:dyDescent="0.45">
      <c r="B164" s="2"/>
      <c r="C164" s="2"/>
      <c r="D164" s="2"/>
      <c r="E164" s="2"/>
      <c r="F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spans="2:57" x14ac:dyDescent="0.45">
      <c r="B165" s="2"/>
      <c r="C165" s="2"/>
      <c r="D165" s="2"/>
      <c r="E165" s="2"/>
      <c r="F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spans="2:57" x14ac:dyDescent="0.45">
      <c r="B166" s="2"/>
      <c r="C166" s="2"/>
      <c r="D166" s="2"/>
      <c r="E166" s="2"/>
      <c r="F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spans="2:57" x14ac:dyDescent="0.45">
      <c r="B167" s="2"/>
      <c r="C167" s="2"/>
      <c r="D167" s="2"/>
      <c r="E167" s="2"/>
      <c r="F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spans="2:57" x14ac:dyDescent="0.45">
      <c r="B168" s="2"/>
      <c r="C168" s="2"/>
      <c r="D168" s="2"/>
      <c r="E168" s="2"/>
      <c r="F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spans="2:57" x14ac:dyDescent="0.45">
      <c r="B169" s="2"/>
      <c r="C169" s="2"/>
      <c r="D169" s="2"/>
      <c r="E169" s="2"/>
      <c r="F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spans="2:57" x14ac:dyDescent="0.45">
      <c r="B170" s="2"/>
      <c r="C170" s="2"/>
      <c r="D170" s="2"/>
      <c r="E170" s="2"/>
      <c r="F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spans="2:57" x14ac:dyDescent="0.45">
      <c r="B171" s="2"/>
      <c r="C171" s="2"/>
      <c r="D171" s="2"/>
      <c r="E171" s="2"/>
      <c r="F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spans="2:57" x14ac:dyDescent="0.45">
      <c r="B172" s="2"/>
      <c r="C172" s="2"/>
      <c r="D172" s="2"/>
      <c r="E172" s="2"/>
      <c r="F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spans="2:57" x14ac:dyDescent="0.45">
      <c r="B173" s="2"/>
      <c r="C173" s="2"/>
      <c r="D173" s="2"/>
      <c r="E173" s="2"/>
      <c r="F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spans="2:57" x14ac:dyDescent="0.45">
      <c r="B174" s="2"/>
      <c r="C174" s="2"/>
      <c r="D174" s="2"/>
      <c r="E174" s="2"/>
      <c r="F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spans="2:57" x14ac:dyDescent="0.45">
      <c r="B175" s="2"/>
      <c r="C175" s="2"/>
      <c r="D175" s="2"/>
      <c r="E175" s="2"/>
      <c r="F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spans="2:57" x14ac:dyDescent="0.45">
      <c r="B176" s="2"/>
      <c r="C176" s="2"/>
      <c r="D176" s="2"/>
      <c r="E176" s="2"/>
      <c r="F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spans="2:57" x14ac:dyDescent="0.45">
      <c r="B177" s="2"/>
      <c r="C177" s="2"/>
      <c r="D177" s="2"/>
      <c r="E177" s="2"/>
      <c r="F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spans="2:57" x14ac:dyDescent="0.45">
      <c r="B178" s="2"/>
      <c r="C178" s="2"/>
      <c r="D178" s="2"/>
      <c r="E178" s="2"/>
      <c r="F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spans="2:57" x14ac:dyDescent="0.45">
      <c r="B179" s="2"/>
      <c r="C179" s="2"/>
      <c r="D179" s="2"/>
      <c r="E179" s="2"/>
      <c r="F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spans="2:57" x14ac:dyDescent="0.45">
      <c r="B180" s="2"/>
      <c r="C180" s="2"/>
      <c r="D180" s="2"/>
      <c r="E180" s="2"/>
      <c r="F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spans="2:57" x14ac:dyDescent="0.45">
      <c r="B181" s="2"/>
      <c r="C181" s="2"/>
      <c r="D181" s="2"/>
      <c r="E181" s="2"/>
      <c r="F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spans="2:57" x14ac:dyDescent="0.45">
      <c r="B182" s="2"/>
      <c r="C182" s="2"/>
      <c r="D182" s="2"/>
      <c r="E182" s="2"/>
      <c r="F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spans="2:57" x14ac:dyDescent="0.45">
      <c r="B183" s="2"/>
      <c r="C183" s="2"/>
      <c r="D183" s="2"/>
      <c r="E183" s="2"/>
      <c r="F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spans="2:57" x14ac:dyDescent="0.45">
      <c r="B184" s="2"/>
      <c r="C184" s="2"/>
      <c r="D184" s="2"/>
      <c r="E184" s="2"/>
      <c r="F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spans="2:57" x14ac:dyDescent="0.45">
      <c r="B185" s="2"/>
      <c r="C185" s="2"/>
      <c r="D185" s="2"/>
      <c r="E185" s="2"/>
      <c r="F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spans="2:57" x14ac:dyDescent="0.45">
      <c r="B186" s="2"/>
      <c r="C186" s="2"/>
      <c r="D186" s="2"/>
      <c r="E186" s="2"/>
      <c r="F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spans="2:57" x14ac:dyDescent="0.45">
      <c r="B187" s="2"/>
      <c r="C187" s="2"/>
      <c r="D187" s="2"/>
      <c r="E187" s="2"/>
      <c r="F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spans="2:57" x14ac:dyDescent="0.45">
      <c r="B188" s="2"/>
      <c r="C188" s="2"/>
      <c r="D188" s="2"/>
      <c r="E188" s="2"/>
      <c r="F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spans="2:57" x14ac:dyDescent="0.45">
      <c r="B189" s="2"/>
      <c r="C189" s="2"/>
      <c r="D189" s="2"/>
      <c r="E189" s="2"/>
      <c r="F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spans="2:57" x14ac:dyDescent="0.45">
      <c r="B190" s="2"/>
      <c r="C190" s="2"/>
      <c r="D190" s="2"/>
      <c r="E190" s="2"/>
      <c r="F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spans="2:57" x14ac:dyDescent="0.45">
      <c r="B191" s="2"/>
      <c r="C191" s="2"/>
      <c r="D191" s="2"/>
      <c r="E191" s="2"/>
      <c r="F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row r="192" spans="2:57" x14ac:dyDescent="0.45">
      <c r="B192" s="2"/>
      <c r="C192" s="2"/>
      <c r="D192" s="2"/>
      <c r="E192" s="2"/>
      <c r="F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row>
    <row r="193" spans="2:57" x14ac:dyDescent="0.45">
      <c r="B193" s="2"/>
      <c r="C193" s="2"/>
      <c r="D193" s="2"/>
      <c r="E193" s="2"/>
      <c r="F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row>
    <row r="194" spans="2:57" x14ac:dyDescent="0.45">
      <c r="B194" s="2"/>
      <c r="C194" s="2"/>
      <c r="D194" s="2"/>
      <c r="E194" s="2"/>
      <c r="F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row>
    <row r="195" spans="2:57" x14ac:dyDescent="0.45">
      <c r="B195" s="2"/>
      <c r="C195" s="2"/>
      <c r="D195" s="2"/>
      <c r="E195" s="2"/>
      <c r="F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row>
    <row r="196" spans="2:57" x14ac:dyDescent="0.45">
      <c r="B196" s="2"/>
      <c r="C196" s="2"/>
      <c r="D196" s="2"/>
      <c r="E196" s="2"/>
      <c r="F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row>
    <row r="197" spans="2:57" x14ac:dyDescent="0.45">
      <c r="B197" s="2"/>
      <c r="C197" s="2"/>
      <c r="D197" s="2"/>
      <c r="E197" s="2"/>
      <c r="F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row>
    <row r="198" spans="2:57" x14ac:dyDescent="0.45">
      <c r="B198" s="2"/>
      <c r="C198" s="2"/>
      <c r="D198" s="2"/>
      <c r="E198" s="2"/>
      <c r="F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row>
    <row r="199" spans="2:57" x14ac:dyDescent="0.45">
      <c r="B199" s="2"/>
      <c r="C199" s="2"/>
      <c r="D199" s="2"/>
      <c r="E199" s="2"/>
      <c r="F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row>
    <row r="200" spans="2:57" x14ac:dyDescent="0.45">
      <c r="B200" s="2"/>
      <c r="C200" s="2"/>
      <c r="D200" s="2"/>
      <c r="E200" s="2"/>
      <c r="F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row>
    <row r="201" spans="2:57" x14ac:dyDescent="0.45">
      <c r="B201" s="2"/>
      <c r="C201" s="2"/>
      <c r="D201" s="2"/>
      <c r="E201" s="2"/>
      <c r="F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row>
    <row r="202" spans="2:57" x14ac:dyDescent="0.45">
      <c r="B202" s="2"/>
      <c r="C202" s="2"/>
      <c r="D202" s="2"/>
      <c r="E202" s="2"/>
      <c r="F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row>
    <row r="203" spans="2:57" x14ac:dyDescent="0.45">
      <c r="B203" s="2"/>
      <c r="C203" s="2"/>
      <c r="D203" s="2"/>
      <c r="E203" s="2"/>
      <c r="F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row>
    <row r="204" spans="2:57" x14ac:dyDescent="0.45">
      <c r="B204" s="2"/>
      <c r="C204" s="2"/>
      <c r="D204" s="2"/>
      <c r="E204" s="2"/>
      <c r="F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row>
    <row r="205" spans="2:57" x14ac:dyDescent="0.45">
      <c r="B205" s="2"/>
      <c r="C205" s="2"/>
      <c r="D205" s="2"/>
      <c r="E205" s="2"/>
      <c r="F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row>
    <row r="206" spans="2:57" x14ac:dyDescent="0.45">
      <c r="B206" s="2"/>
      <c r="C206" s="2"/>
      <c r="D206" s="2"/>
      <c r="E206" s="2"/>
      <c r="F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row>
    <row r="207" spans="2:57" x14ac:dyDescent="0.45">
      <c r="B207" s="2"/>
      <c r="C207" s="2"/>
      <c r="D207" s="2"/>
      <c r="E207" s="2"/>
      <c r="F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row>
    <row r="208" spans="2:57" x14ac:dyDescent="0.45">
      <c r="B208" s="2"/>
      <c r="C208" s="2"/>
      <c r="D208" s="2"/>
      <c r="E208" s="2"/>
      <c r="F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row>
    <row r="209" spans="2:57" x14ac:dyDescent="0.45">
      <c r="B209" s="2"/>
      <c r="C209" s="2"/>
      <c r="D209" s="2"/>
      <c r="E209" s="2"/>
      <c r="F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row>
    <row r="210" spans="2:57" x14ac:dyDescent="0.45">
      <c r="B210" s="2"/>
      <c r="C210" s="2"/>
      <c r="D210" s="2"/>
      <c r="E210" s="2"/>
      <c r="F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row>
    <row r="211" spans="2:57" x14ac:dyDescent="0.45">
      <c r="B211" s="2"/>
      <c r="C211" s="2"/>
      <c r="D211" s="2"/>
      <c r="E211" s="2"/>
      <c r="F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row>
    <row r="212" spans="2:57" x14ac:dyDescent="0.45">
      <c r="B212" s="2"/>
      <c r="C212" s="2"/>
      <c r="D212" s="2"/>
      <c r="E212" s="2"/>
      <c r="F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row>
    <row r="213" spans="2:57" x14ac:dyDescent="0.45">
      <c r="B213" s="2"/>
      <c r="C213" s="2"/>
      <c r="D213" s="2"/>
      <c r="E213" s="2"/>
      <c r="F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row>
    <row r="214" spans="2:57" x14ac:dyDescent="0.45">
      <c r="B214" s="2"/>
      <c r="C214" s="2"/>
      <c r="D214" s="2"/>
      <c r="E214" s="2"/>
      <c r="F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row>
    <row r="215" spans="2:57" x14ac:dyDescent="0.45">
      <c r="B215" s="2"/>
      <c r="C215" s="2"/>
      <c r="D215" s="2"/>
      <c r="E215" s="2"/>
      <c r="F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row>
    <row r="216" spans="2:57" x14ac:dyDescent="0.45">
      <c r="B216" s="2"/>
      <c r="C216" s="2"/>
      <c r="D216" s="2"/>
      <c r="E216" s="2"/>
      <c r="F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row>
    <row r="217" spans="2:57" x14ac:dyDescent="0.45">
      <c r="B217" s="2"/>
      <c r="C217" s="2"/>
      <c r="D217" s="2"/>
      <c r="E217" s="2"/>
      <c r="F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row>
    <row r="218" spans="2:57" x14ac:dyDescent="0.45">
      <c r="B218" s="2"/>
      <c r="C218" s="2"/>
      <c r="D218" s="2"/>
      <c r="E218" s="2"/>
      <c r="F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row>
    <row r="219" spans="2:57" x14ac:dyDescent="0.45">
      <c r="B219" s="2"/>
      <c r="C219" s="2"/>
      <c r="D219" s="2"/>
      <c r="E219" s="2"/>
      <c r="F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row>
    <row r="220" spans="2:57" x14ac:dyDescent="0.45">
      <c r="B220" s="2"/>
      <c r="C220" s="2"/>
      <c r="D220" s="2"/>
      <c r="E220" s="2"/>
      <c r="F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row>
    <row r="221" spans="2:57" x14ac:dyDescent="0.45">
      <c r="B221" s="2"/>
      <c r="C221" s="2"/>
      <c r="D221" s="2"/>
      <c r="E221" s="2"/>
      <c r="F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row>
    <row r="222" spans="2:57" x14ac:dyDescent="0.45">
      <c r="B222" s="2"/>
      <c r="C222" s="2"/>
      <c r="D222" s="2"/>
      <c r="E222" s="2"/>
      <c r="F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row>
    <row r="223" spans="2:57" x14ac:dyDescent="0.45">
      <c r="B223" s="2"/>
      <c r="C223" s="2"/>
      <c r="D223" s="2"/>
      <c r="E223" s="2"/>
      <c r="F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row>
    <row r="224" spans="2:57" x14ac:dyDescent="0.45">
      <c r="B224" s="2"/>
      <c r="C224" s="2"/>
      <c r="D224" s="2"/>
      <c r="E224" s="2"/>
      <c r="F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row>
    <row r="225" spans="2:57" x14ac:dyDescent="0.45">
      <c r="B225" s="2"/>
      <c r="C225" s="2"/>
      <c r="D225" s="2"/>
      <c r="E225" s="2"/>
      <c r="F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row>
    <row r="226" spans="2:57" x14ac:dyDescent="0.45">
      <c r="B226" s="2"/>
      <c r="C226" s="2"/>
      <c r="D226" s="2"/>
      <c r="E226" s="2"/>
      <c r="F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row>
    <row r="227" spans="2:57" x14ac:dyDescent="0.45">
      <c r="B227" s="2"/>
      <c r="C227" s="2"/>
      <c r="D227" s="2"/>
      <c r="E227" s="2"/>
      <c r="F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row>
    <row r="228" spans="2:57" x14ac:dyDescent="0.45">
      <c r="B228" s="2"/>
      <c r="C228" s="2"/>
      <c r="D228" s="2"/>
      <c r="E228" s="2"/>
      <c r="F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row>
    <row r="229" spans="2:57" x14ac:dyDescent="0.45">
      <c r="B229" s="2"/>
      <c r="C229" s="2"/>
      <c r="D229" s="2"/>
      <c r="E229" s="2"/>
      <c r="F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row>
    <row r="230" spans="2:57" x14ac:dyDescent="0.45">
      <c r="B230" s="2"/>
      <c r="C230" s="2"/>
      <c r="D230" s="2"/>
      <c r="E230" s="2"/>
      <c r="F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row>
    <row r="231" spans="2:57" x14ac:dyDescent="0.45">
      <c r="B231" s="2"/>
      <c r="C231" s="2"/>
      <c r="D231" s="2"/>
      <c r="E231" s="2"/>
      <c r="F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row>
    <row r="232" spans="2:57" x14ac:dyDescent="0.45">
      <c r="B232" s="2"/>
      <c r="C232" s="2"/>
      <c r="D232" s="2"/>
      <c r="E232" s="2"/>
      <c r="F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row>
    <row r="233" spans="2:57" x14ac:dyDescent="0.45">
      <c r="B233" s="2"/>
      <c r="C233" s="2"/>
      <c r="D233" s="2"/>
      <c r="E233" s="2"/>
      <c r="F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row>
    <row r="234" spans="2:57" x14ac:dyDescent="0.45">
      <c r="B234" s="2"/>
      <c r="C234" s="2"/>
      <c r="D234" s="2"/>
      <c r="E234" s="2"/>
      <c r="F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row>
    <row r="235" spans="2:57" x14ac:dyDescent="0.45">
      <c r="B235" s="2"/>
      <c r="C235" s="2"/>
      <c r="D235" s="2"/>
      <c r="E235" s="2"/>
      <c r="F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row>
    <row r="236" spans="2:57" x14ac:dyDescent="0.45">
      <c r="B236" s="2"/>
      <c r="C236" s="2"/>
      <c r="D236" s="2"/>
      <c r="E236" s="2"/>
      <c r="F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row>
    <row r="237" spans="2:57" x14ac:dyDescent="0.45">
      <c r="B237" s="2"/>
      <c r="C237" s="2"/>
      <c r="D237" s="2"/>
      <c r="E237" s="2"/>
      <c r="F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row>
    <row r="238" spans="2:57" x14ac:dyDescent="0.45">
      <c r="B238" s="2"/>
      <c r="C238" s="2"/>
      <c r="D238" s="2"/>
      <c r="E238" s="2"/>
      <c r="F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row>
    <row r="239" spans="2:57" x14ac:dyDescent="0.45">
      <c r="B239" s="2"/>
      <c r="C239" s="2"/>
      <c r="D239" s="2"/>
      <c r="E239" s="2"/>
      <c r="F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row>
    <row r="240" spans="2:57" x14ac:dyDescent="0.45">
      <c r="B240" s="2"/>
      <c r="C240" s="2"/>
      <c r="D240" s="2"/>
      <c r="E240" s="2"/>
      <c r="F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row>
    <row r="241" spans="2:57" x14ac:dyDescent="0.45">
      <c r="B241" s="2"/>
      <c r="C241" s="2"/>
      <c r="D241" s="2"/>
      <c r="E241" s="2"/>
      <c r="F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row>
    <row r="242" spans="2:57" x14ac:dyDescent="0.45">
      <c r="B242" s="2"/>
      <c r="C242" s="2"/>
      <c r="D242" s="2"/>
      <c r="E242" s="2"/>
      <c r="F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row>
    <row r="243" spans="2:57" x14ac:dyDescent="0.45">
      <c r="B243" s="2"/>
      <c r="C243" s="2"/>
      <c r="D243" s="2"/>
      <c r="E243" s="2"/>
      <c r="F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row>
    <row r="244" spans="2:57" x14ac:dyDescent="0.45">
      <c r="B244" s="2"/>
      <c r="C244" s="2"/>
      <c r="D244" s="2"/>
      <c r="E244" s="2"/>
      <c r="F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row>
    <row r="245" spans="2:57" x14ac:dyDescent="0.45">
      <c r="B245" s="2"/>
      <c r="C245" s="2"/>
      <c r="D245" s="2"/>
      <c r="E245" s="2"/>
      <c r="F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row>
    <row r="246" spans="2:57" x14ac:dyDescent="0.45">
      <c r="B246" s="2"/>
      <c r="C246" s="2"/>
      <c r="D246" s="2"/>
      <c r="E246" s="2"/>
      <c r="F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row>
    <row r="247" spans="2:57" x14ac:dyDescent="0.45">
      <c r="B247" s="2"/>
      <c r="C247" s="2"/>
      <c r="D247" s="2"/>
      <c r="E247" s="2"/>
      <c r="F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row>
    <row r="248" spans="2:57" x14ac:dyDescent="0.45">
      <c r="B248" s="2"/>
      <c r="C248" s="2"/>
      <c r="D248" s="2"/>
      <c r="E248" s="2"/>
      <c r="F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row>
    <row r="249" spans="2:57" x14ac:dyDescent="0.45">
      <c r="B249" s="2"/>
      <c r="C249" s="2"/>
      <c r="D249" s="2"/>
      <c r="E249" s="2"/>
      <c r="F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row>
    <row r="250" spans="2:57" x14ac:dyDescent="0.45">
      <c r="B250" s="2"/>
      <c r="C250" s="2"/>
      <c r="D250" s="2"/>
      <c r="E250" s="2"/>
      <c r="F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row>
    <row r="251" spans="2:57" x14ac:dyDescent="0.45">
      <c r="B251" s="2"/>
      <c r="C251" s="2"/>
      <c r="D251" s="2"/>
      <c r="E251" s="2"/>
      <c r="F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row>
    <row r="252" spans="2:57" x14ac:dyDescent="0.45">
      <c r="B252" s="2"/>
      <c r="C252" s="2"/>
      <c r="D252" s="2"/>
      <c r="E252" s="2"/>
      <c r="F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row>
    <row r="253" spans="2:57" x14ac:dyDescent="0.45">
      <c r="B253" s="2"/>
      <c r="C253" s="2"/>
      <c r="D253" s="2"/>
      <c r="E253" s="2"/>
      <c r="F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row>
    <row r="254" spans="2:57" x14ac:dyDescent="0.45">
      <c r="B254" s="2"/>
      <c r="C254" s="2"/>
      <c r="D254" s="2"/>
      <c r="E254" s="2"/>
      <c r="F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row>
    <row r="255" spans="2:57" x14ac:dyDescent="0.45">
      <c r="B255" s="2"/>
      <c r="C255" s="2"/>
      <c r="D255" s="2"/>
      <c r="E255" s="2"/>
      <c r="F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row>
    <row r="256" spans="2:57" x14ac:dyDescent="0.45">
      <c r="B256" s="2"/>
      <c r="C256" s="2"/>
      <c r="D256" s="2"/>
      <c r="E256" s="2"/>
      <c r="F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row>
    <row r="257" spans="2:57" x14ac:dyDescent="0.45">
      <c r="B257" s="2"/>
      <c r="C257" s="2"/>
      <c r="D257" s="2"/>
      <c r="E257" s="2"/>
      <c r="F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row>
    <row r="258" spans="2:57" x14ac:dyDescent="0.45">
      <c r="B258" s="2"/>
      <c r="C258" s="2"/>
      <c r="D258" s="2"/>
      <c r="E258" s="2"/>
      <c r="F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row>
    <row r="259" spans="2:57" x14ac:dyDescent="0.45">
      <c r="B259" s="2"/>
      <c r="C259" s="2"/>
      <c r="D259" s="2"/>
      <c r="E259" s="2"/>
      <c r="F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row>
    <row r="260" spans="2:57" x14ac:dyDescent="0.45">
      <c r="B260" s="2"/>
      <c r="C260" s="2"/>
      <c r="D260" s="2"/>
      <c r="E260" s="2"/>
      <c r="F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row>
    <row r="261" spans="2:57" x14ac:dyDescent="0.45">
      <c r="B261" s="2"/>
      <c r="C261" s="2"/>
      <c r="D261" s="2"/>
      <c r="E261" s="2"/>
      <c r="F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row>
    <row r="262" spans="2:57" x14ac:dyDescent="0.45">
      <c r="B262" s="2"/>
      <c r="C262" s="2"/>
      <c r="D262" s="2"/>
      <c r="E262" s="2"/>
      <c r="F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row>
    <row r="263" spans="2:57" x14ac:dyDescent="0.45">
      <c r="B263" s="2"/>
      <c r="C263" s="2"/>
      <c r="D263" s="2"/>
      <c r="E263" s="2"/>
      <c r="F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row>
    <row r="264" spans="2:57" x14ac:dyDescent="0.45">
      <c r="B264" s="2"/>
      <c r="C264" s="2"/>
      <c r="D264" s="2"/>
      <c r="E264" s="2"/>
      <c r="F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row>
    <row r="265" spans="2:57" x14ac:dyDescent="0.45">
      <c r="B265" s="2"/>
      <c r="C265" s="2"/>
      <c r="D265" s="2"/>
      <c r="E265" s="2"/>
      <c r="F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row>
    <row r="266" spans="2:57" x14ac:dyDescent="0.45">
      <c r="B266" s="2"/>
      <c r="C266" s="2"/>
      <c r="D266" s="2"/>
      <c r="E266" s="2"/>
      <c r="F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row>
    <row r="267" spans="2:57" x14ac:dyDescent="0.45">
      <c r="B267" s="2"/>
      <c r="C267" s="2"/>
      <c r="D267" s="2"/>
      <c r="E267" s="2"/>
      <c r="F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row>
    <row r="268" spans="2:57" x14ac:dyDescent="0.45">
      <c r="B268" s="2"/>
      <c r="C268" s="2"/>
      <c r="D268" s="2"/>
      <c r="E268" s="2"/>
      <c r="F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row>
    <row r="269" spans="2:57" x14ac:dyDescent="0.45">
      <c r="B269" s="2"/>
      <c r="C269" s="2"/>
      <c r="D269" s="2"/>
      <c r="E269" s="2"/>
      <c r="F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row>
    <row r="270" spans="2:57" x14ac:dyDescent="0.45">
      <c r="B270" s="2"/>
      <c r="C270" s="2"/>
      <c r="D270" s="2"/>
      <c r="E270" s="2"/>
      <c r="F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row>
    <row r="271" spans="2:57" x14ac:dyDescent="0.45">
      <c r="B271" s="2"/>
      <c r="C271" s="2"/>
      <c r="D271" s="2"/>
      <c r="E271" s="2"/>
      <c r="F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row>
    <row r="272" spans="2:57" x14ac:dyDescent="0.45">
      <c r="B272" s="2"/>
      <c r="C272" s="2"/>
      <c r="D272" s="2"/>
      <c r="E272" s="2"/>
      <c r="F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row>
    <row r="273" spans="2:57" x14ac:dyDescent="0.45">
      <c r="B273" s="2"/>
      <c r="C273" s="2"/>
      <c r="D273" s="2"/>
      <c r="E273" s="2"/>
      <c r="F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row>
    <row r="274" spans="2:57" x14ac:dyDescent="0.45">
      <c r="B274" s="2"/>
      <c r="C274" s="2"/>
      <c r="D274" s="2"/>
      <c r="E274" s="2"/>
      <c r="F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row>
    <row r="275" spans="2:57" x14ac:dyDescent="0.45">
      <c r="B275" s="2"/>
      <c r="C275" s="2"/>
      <c r="D275" s="2"/>
      <c r="E275" s="2"/>
      <c r="F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row>
    <row r="276" spans="2:57" x14ac:dyDescent="0.45">
      <c r="B276" s="2"/>
      <c r="C276" s="2"/>
      <c r="D276" s="2"/>
      <c r="E276" s="2"/>
      <c r="F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row>
    <row r="277" spans="2:57" x14ac:dyDescent="0.45">
      <c r="B277" s="2"/>
      <c r="C277" s="2"/>
      <c r="D277" s="2"/>
      <c r="E277" s="2"/>
      <c r="F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row>
    <row r="278" spans="2:57" x14ac:dyDescent="0.45">
      <c r="B278" s="2"/>
      <c r="C278" s="2"/>
      <c r="D278" s="2"/>
      <c r="E278" s="2"/>
      <c r="F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row>
    <row r="279" spans="2:57" x14ac:dyDescent="0.45">
      <c r="B279" s="2"/>
      <c r="C279" s="2"/>
      <c r="D279" s="2"/>
      <c r="E279" s="2"/>
      <c r="F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row>
    <row r="280" spans="2:57" x14ac:dyDescent="0.45">
      <c r="B280" s="2"/>
      <c r="C280" s="2"/>
      <c r="D280" s="2"/>
      <c r="E280" s="2"/>
      <c r="F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row>
    <row r="281" spans="2:57" x14ac:dyDescent="0.45">
      <c r="B281" s="2"/>
      <c r="C281" s="2"/>
      <c r="D281" s="2"/>
      <c r="E281" s="2"/>
      <c r="F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row>
    <row r="282" spans="2:57" x14ac:dyDescent="0.45">
      <c r="B282" s="2"/>
      <c r="C282" s="2"/>
      <c r="D282" s="2"/>
      <c r="E282" s="2"/>
      <c r="F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row>
    <row r="283" spans="2:57" x14ac:dyDescent="0.45">
      <c r="B283" s="2"/>
      <c r="C283" s="2"/>
      <c r="D283" s="2"/>
      <c r="E283" s="2"/>
      <c r="F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row>
    <row r="284" spans="2:57" x14ac:dyDescent="0.45">
      <c r="B284" s="2"/>
      <c r="C284" s="2"/>
      <c r="D284" s="2"/>
      <c r="E284" s="2"/>
      <c r="F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row>
    <row r="285" spans="2:57" x14ac:dyDescent="0.45">
      <c r="B285" s="2"/>
      <c r="C285" s="2"/>
      <c r="D285" s="2"/>
      <c r="E285" s="2"/>
      <c r="F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row>
    <row r="286" spans="2:57" x14ac:dyDescent="0.45">
      <c r="B286" s="2"/>
      <c r="C286" s="2"/>
      <c r="D286" s="2"/>
      <c r="E286" s="2"/>
      <c r="F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row>
    <row r="287" spans="2:57" x14ac:dyDescent="0.45">
      <c r="B287" s="2"/>
      <c r="C287" s="2"/>
      <c r="D287" s="2"/>
      <c r="E287" s="2"/>
      <c r="F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row>
    <row r="288" spans="2:57" x14ac:dyDescent="0.45">
      <c r="B288" s="2"/>
      <c r="C288" s="2"/>
      <c r="D288" s="2"/>
      <c r="E288" s="2"/>
      <c r="F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row>
    <row r="289" spans="2:57" x14ac:dyDescent="0.45">
      <c r="B289" s="2"/>
      <c r="C289" s="2"/>
      <c r="D289" s="2"/>
      <c r="E289" s="2"/>
      <c r="F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row>
    <row r="290" spans="2:57" x14ac:dyDescent="0.45">
      <c r="B290" s="2"/>
      <c r="C290" s="2"/>
      <c r="D290" s="2"/>
      <c r="E290" s="2"/>
      <c r="F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row>
    <row r="291" spans="2:57" x14ac:dyDescent="0.45">
      <c r="B291" s="2"/>
      <c r="C291" s="2"/>
      <c r="D291" s="2"/>
      <c r="E291" s="2"/>
      <c r="F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row>
    <row r="292" spans="2:57" x14ac:dyDescent="0.45">
      <c r="B292" s="2"/>
      <c r="C292" s="2"/>
      <c r="D292" s="2"/>
      <c r="E292" s="2"/>
      <c r="F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row>
    <row r="293" spans="2:57" x14ac:dyDescent="0.45">
      <c r="B293" s="2"/>
      <c r="C293" s="2"/>
      <c r="D293" s="2"/>
      <c r="E293" s="2"/>
      <c r="F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row>
    <row r="294" spans="2:57" x14ac:dyDescent="0.45">
      <c r="B294" s="2"/>
      <c r="C294" s="2"/>
      <c r="D294" s="2"/>
      <c r="E294" s="2"/>
      <c r="F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row>
    <row r="295" spans="2:57" x14ac:dyDescent="0.45">
      <c r="B295" s="2"/>
      <c r="C295" s="2"/>
      <c r="D295" s="2"/>
      <c r="E295" s="2"/>
      <c r="F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row>
    <row r="296" spans="2:57" x14ac:dyDescent="0.45">
      <c r="B296" s="2"/>
      <c r="C296" s="2"/>
      <c r="D296" s="2"/>
      <c r="E296" s="2"/>
      <c r="F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row>
    <row r="297" spans="2:57" x14ac:dyDescent="0.45">
      <c r="B297" s="2"/>
      <c r="C297" s="2"/>
      <c r="D297" s="2"/>
      <c r="E297" s="2"/>
      <c r="F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row>
    <row r="298" spans="2:57" x14ac:dyDescent="0.45">
      <c r="B298" s="2"/>
      <c r="C298" s="2"/>
      <c r="D298" s="2"/>
      <c r="E298" s="2"/>
      <c r="F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row>
    <row r="299" spans="2:57" x14ac:dyDescent="0.45">
      <c r="B299" s="2"/>
      <c r="C299" s="2"/>
      <c r="D299" s="2"/>
      <c r="E299" s="2"/>
      <c r="F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row>
    <row r="300" spans="2:57" x14ac:dyDescent="0.45">
      <c r="B300" s="2"/>
      <c r="C300" s="2"/>
      <c r="D300" s="2"/>
      <c r="E300" s="2"/>
      <c r="F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row>
    <row r="301" spans="2:57" x14ac:dyDescent="0.45">
      <c r="B301" s="2"/>
      <c r="C301" s="2"/>
      <c r="D301" s="2"/>
      <c r="E301" s="2"/>
      <c r="F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row>
    <row r="302" spans="2:57" x14ac:dyDescent="0.45">
      <c r="B302" s="2"/>
      <c r="C302" s="2"/>
      <c r="D302" s="2"/>
      <c r="E302" s="2"/>
      <c r="F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row>
    <row r="303" spans="2:57" x14ac:dyDescent="0.45">
      <c r="B303" s="2"/>
      <c r="C303" s="2"/>
      <c r="D303" s="2"/>
      <c r="E303" s="2"/>
      <c r="F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row>
    <row r="304" spans="2:57" x14ac:dyDescent="0.45">
      <c r="B304" s="2"/>
      <c r="C304" s="2"/>
      <c r="D304" s="2"/>
      <c r="E304" s="2"/>
      <c r="F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row>
    <row r="305" spans="2:57" x14ac:dyDescent="0.45">
      <c r="B305" s="2"/>
      <c r="C305" s="2"/>
      <c r="D305" s="2"/>
      <c r="E305" s="2"/>
      <c r="F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row>
    <row r="306" spans="2:57" x14ac:dyDescent="0.45">
      <c r="B306" s="2"/>
      <c r="C306" s="2"/>
      <c r="D306" s="2"/>
      <c r="E306" s="2"/>
      <c r="F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row>
    <row r="307" spans="2:57" x14ac:dyDescent="0.45">
      <c r="B307" s="2"/>
      <c r="C307" s="2"/>
      <c r="D307" s="2"/>
      <c r="E307" s="2"/>
      <c r="F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row>
    <row r="308" spans="2:57" x14ac:dyDescent="0.45">
      <c r="B308" s="2"/>
      <c r="C308" s="2"/>
      <c r="D308" s="2"/>
      <c r="E308" s="2"/>
      <c r="F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row>
    <row r="309" spans="2:57" x14ac:dyDescent="0.45">
      <c r="B309" s="2"/>
      <c r="C309" s="2"/>
      <c r="D309" s="2"/>
      <c r="E309" s="2"/>
      <c r="F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row>
    <row r="310" spans="2:57" x14ac:dyDescent="0.45">
      <c r="B310" s="2"/>
      <c r="C310" s="2"/>
      <c r="D310" s="2"/>
      <c r="E310" s="2"/>
      <c r="F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row>
    <row r="311" spans="2:57" x14ac:dyDescent="0.45">
      <c r="B311" s="2"/>
      <c r="C311" s="2"/>
      <c r="D311" s="2"/>
      <c r="E311" s="2"/>
      <c r="F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row>
    <row r="312" spans="2:57" x14ac:dyDescent="0.45">
      <c r="B312" s="2"/>
      <c r="C312" s="2"/>
      <c r="D312" s="2"/>
      <c r="E312" s="2"/>
      <c r="F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row>
    <row r="313" spans="2:57" x14ac:dyDescent="0.45">
      <c r="B313" s="2"/>
      <c r="C313" s="2"/>
      <c r="D313" s="2"/>
      <c r="E313" s="2"/>
      <c r="F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row>
    <row r="314" spans="2:57" x14ac:dyDescent="0.45">
      <c r="B314" s="2"/>
      <c r="C314" s="2"/>
      <c r="D314" s="2"/>
      <c r="E314" s="2"/>
      <c r="F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row>
    <row r="315" spans="2:57" x14ac:dyDescent="0.45">
      <c r="B315" s="2"/>
      <c r="C315" s="2"/>
      <c r="D315" s="2"/>
      <c r="E315" s="2"/>
      <c r="F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row>
    <row r="316" spans="2:57" x14ac:dyDescent="0.45">
      <c r="B316" s="2"/>
      <c r="C316" s="2"/>
      <c r="D316" s="2"/>
      <c r="E316" s="2"/>
      <c r="F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row>
    <row r="317" spans="2:57" x14ac:dyDescent="0.45">
      <c r="B317" s="2"/>
      <c r="C317" s="2"/>
      <c r="D317" s="2"/>
      <c r="E317" s="2"/>
      <c r="F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row>
    <row r="318" spans="2:57" x14ac:dyDescent="0.45">
      <c r="B318" s="2"/>
      <c r="C318" s="2"/>
      <c r="D318" s="2"/>
      <c r="E318" s="2"/>
      <c r="F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row>
    <row r="319" spans="2:57" x14ac:dyDescent="0.45">
      <c r="B319" s="2"/>
      <c r="C319" s="2"/>
      <c r="D319" s="2"/>
      <c r="E319" s="2"/>
      <c r="F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row>
    <row r="320" spans="2:57" x14ac:dyDescent="0.45">
      <c r="B320" s="2"/>
      <c r="C320" s="2"/>
      <c r="D320" s="2"/>
      <c r="E320" s="2"/>
      <c r="F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row>
    <row r="321" spans="2:57" x14ac:dyDescent="0.45">
      <c r="B321" s="2"/>
      <c r="C321" s="2"/>
      <c r="D321" s="2"/>
      <c r="E321" s="2"/>
      <c r="F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row>
    <row r="322" spans="2:57" x14ac:dyDescent="0.45">
      <c r="B322" s="2"/>
      <c r="C322" s="2"/>
      <c r="D322" s="2"/>
      <c r="E322" s="2"/>
      <c r="F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row>
    <row r="323" spans="2:57" x14ac:dyDescent="0.45">
      <c r="B323" s="2"/>
      <c r="C323" s="2"/>
      <c r="D323" s="2"/>
      <c r="E323" s="2"/>
      <c r="F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row>
    <row r="324" spans="2:57" x14ac:dyDescent="0.45">
      <c r="B324" s="2"/>
      <c r="C324" s="2"/>
      <c r="D324" s="2"/>
      <c r="E324" s="2"/>
      <c r="F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row>
    <row r="325" spans="2:57" x14ac:dyDescent="0.45">
      <c r="B325" s="2"/>
      <c r="C325" s="2"/>
      <c r="D325" s="2"/>
      <c r="E325" s="2"/>
      <c r="F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row>
    <row r="326" spans="2:57" x14ac:dyDescent="0.45">
      <c r="B326" s="2"/>
      <c r="C326" s="2"/>
      <c r="D326" s="2"/>
      <c r="E326" s="2"/>
      <c r="F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row>
    <row r="327" spans="2:57" x14ac:dyDescent="0.45">
      <c r="B327" s="2"/>
      <c r="C327" s="2"/>
      <c r="D327" s="2"/>
      <c r="E327" s="2"/>
      <c r="F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row>
    <row r="328" spans="2:57" x14ac:dyDescent="0.45">
      <c r="B328" s="2"/>
      <c r="C328" s="2"/>
      <c r="D328" s="2"/>
      <c r="E328" s="2"/>
      <c r="F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row>
    <row r="329" spans="2:57" x14ac:dyDescent="0.45">
      <c r="B329" s="2"/>
      <c r="C329" s="2"/>
      <c r="D329" s="2"/>
      <c r="E329" s="2"/>
      <c r="F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row>
    <row r="330" spans="2:57" x14ac:dyDescent="0.45">
      <c r="B330" s="2"/>
      <c r="C330" s="2"/>
      <c r="D330" s="2"/>
      <c r="E330" s="2"/>
      <c r="F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row>
    <row r="331" spans="2:57" x14ac:dyDescent="0.45">
      <c r="B331" s="2"/>
      <c r="C331" s="2"/>
      <c r="D331" s="2"/>
      <c r="E331" s="2"/>
      <c r="F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row>
    <row r="332" spans="2:57" x14ac:dyDescent="0.45">
      <c r="B332" s="2"/>
      <c r="C332" s="2"/>
      <c r="D332" s="2"/>
      <c r="E332" s="2"/>
      <c r="F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row>
    <row r="333" spans="2:57" x14ac:dyDescent="0.45">
      <c r="B333" s="2"/>
      <c r="C333" s="2"/>
      <c r="D333" s="2"/>
      <c r="E333" s="2"/>
      <c r="F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row>
    <row r="334" spans="2:57" x14ac:dyDescent="0.45">
      <c r="B334" s="2"/>
      <c r="C334" s="2"/>
      <c r="D334" s="2"/>
      <c r="E334" s="2"/>
      <c r="F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row>
    <row r="335" spans="2:57" x14ac:dyDescent="0.45">
      <c r="B335" s="2"/>
      <c r="C335" s="2"/>
      <c r="D335" s="2"/>
      <c r="E335" s="2"/>
      <c r="F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row>
    <row r="336" spans="2:57" x14ac:dyDescent="0.45">
      <c r="B336" s="2"/>
      <c r="C336" s="2"/>
      <c r="D336" s="2"/>
      <c r="E336" s="2"/>
      <c r="F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row>
    <row r="337" spans="2:57" x14ac:dyDescent="0.45">
      <c r="B337" s="2"/>
      <c r="C337" s="2"/>
      <c r="D337" s="2"/>
      <c r="E337" s="2"/>
      <c r="F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row>
    <row r="338" spans="2:57" x14ac:dyDescent="0.45">
      <c r="B338" s="2"/>
      <c r="C338" s="2"/>
      <c r="D338" s="2"/>
      <c r="E338" s="2"/>
      <c r="F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row>
    <row r="339" spans="2:57" x14ac:dyDescent="0.45">
      <c r="B339" s="2"/>
      <c r="C339" s="2"/>
      <c r="D339" s="2"/>
      <c r="E339" s="2"/>
      <c r="F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row>
    <row r="340" spans="2:57" x14ac:dyDescent="0.45">
      <c r="B340" s="2"/>
      <c r="C340" s="2"/>
      <c r="D340" s="2"/>
      <c r="E340" s="2"/>
      <c r="F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row>
    <row r="341" spans="2:57" x14ac:dyDescent="0.45">
      <c r="B341" s="2"/>
      <c r="C341" s="2"/>
      <c r="D341" s="2"/>
      <c r="E341" s="2"/>
      <c r="F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row>
    <row r="342" spans="2:57" x14ac:dyDescent="0.45">
      <c r="B342" s="2"/>
      <c r="C342" s="2"/>
      <c r="D342" s="2"/>
      <c r="E342" s="2"/>
      <c r="F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row>
    <row r="343" spans="2:57" x14ac:dyDescent="0.45">
      <c r="B343" s="2"/>
      <c r="C343" s="2"/>
      <c r="D343" s="2"/>
      <c r="E343" s="2"/>
      <c r="F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row>
    <row r="344" spans="2:57" x14ac:dyDescent="0.45">
      <c r="B344" s="2"/>
      <c r="C344" s="2"/>
      <c r="D344" s="2"/>
      <c r="E344" s="2"/>
      <c r="F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row>
    <row r="345" spans="2:57" x14ac:dyDescent="0.45">
      <c r="B345" s="2"/>
      <c r="C345" s="2"/>
      <c r="D345" s="2"/>
      <c r="E345" s="2"/>
      <c r="F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row>
    <row r="346" spans="2:57" x14ac:dyDescent="0.45">
      <c r="B346" s="2"/>
      <c r="C346" s="2"/>
      <c r="D346" s="2"/>
      <c r="E346" s="2"/>
      <c r="F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row>
    <row r="347" spans="2:57" x14ac:dyDescent="0.45">
      <c r="B347" s="2"/>
      <c r="C347" s="2"/>
      <c r="D347" s="2"/>
      <c r="E347" s="2"/>
      <c r="F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row>
    <row r="348" spans="2:57" x14ac:dyDescent="0.45">
      <c r="B348" s="2"/>
      <c r="C348" s="2"/>
      <c r="D348" s="2"/>
      <c r="E348" s="2"/>
      <c r="F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row>
    <row r="349" spans="2:57" x14ac:dyDescent="0.45">
      <c r="B349" s="2"/>
      <c r="C349" s="2"/>
      <c r="D349" s="2"/>
      <c r="E349" s="2"/>
      <c r="F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row>
    <row r="350" spans="2:57" x14ac:dyDescent="0.45">
      <c r="B350" s="2"/>
      <c r="C350" s="2"/>
      <c r="D350" s="2"/>
      <c r="E350" s="2"/>
      <c r="F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row>
    <row r="351" spans="2:57" x14ac:dyDescent="0.45">
      <c r="B351" s="2"/>
      <c r="C351" s="2"/>
      <c r="D351" s="2"/>
      <c r="E351" s="2"/>
      <c r="F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row>
    <row r="352" spans="2:57" x14ac:dyDescent="0.45">
      <c r="B352" s="2"/>
      <c r="C352" s="2"/>
      <c r="D352" s="2"/>
      <c r="E352" s="2"/>
      <c r="F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row>
    <row r="353" spans="2:57" x14ac:dyDescent="0.45">
      <c r="B353" s="2"/>
      <c r="C353" s="2"/>
      <c r="D353" s="2"/>
      <c r="E353" s="2"/>
      <c r="F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row>
    <row r="354" spans="2:57" x14ac:dyDescent="0.45">
      <c r="B354" s="2"/>
      <c r="C354" s="2"/>
      <c r="D354" s="2"/>
      <c r="E354" s="2"/>
      <c r="F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row>
    <row r="355" spans="2:57" x14ac:dyDescent="0.45">
      <c r="B355" s="2"/>
      <c r="C355" s="2"/>
      <c r="D355" s="2"/>
      <c r="E355" s="2"/>
      <c r="F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row>
    <row r="356" spans="2:57" x14ac:dyDescent="0.45">
      <c r="B356" s="2"/>
      <c r="C356" s="2"/>
      <c r="D356" s="2"/>
      <c r="E356" s="2"/>
      <c r="F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row>
    <row r="357" spans="2:57" x14ac:dyDescent="0.45">
      <c r="B357" s="2"/>
      <c r="C357" s="2"/>
      <c r="D357" s="2"/>
      <c r="E357" s="2"/>
      <c r="F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row>
    <row r="358" spans="2:57" x14ac:dyDescent="0.45">
      <c r="B358" s="2"/>
      <c r="C358" s="2"/>
      <c r="D358" s="2"/>
      <c r="E358" s="2"/>
      <c r="F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row>
    <row r="359" spans="2:57" x14ac:dyDescent="0.45">
      <c r="B359" s="2"/>
      <c r="C359" s="2"/>
      <c r="D359" s="2"/>
      <c r="E359" s="2"/>
      <c r="F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row>
    <row r="360" spans="2:57" x14ac:dyDescent="0.45">
      <c r="B360" s="2"/>
      <c r="C360" s="2"/>
      <c r="D360" s="2"/>
      <c r="E360" s="2"/>
      <c r="F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row>
    <row r="361" spans="2:57" x14ac:dyDescent="0.45">
      <c r="B361" s="2"/>
      <c r="C361" s="2"/>
      <c r="D361" s="2"/>
      <c r="E361" s="2"/>
      <c r="F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row>
    <row r="362" spans="2:57" x14ac:dyDescent="0.45">
      <c r="B362" s="2"/>
      <c r="C362" s="2"/>
      <c r="D362" s="2"/>
      <c r="E362" s="2"/>
      <c r="F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row>
    <row r="363" spans="2:57" x14ac:dyDescent="0.45">
      <c r="B363" s="2"/>
      <c r="C363" s="2"/>
      <c r="D363" s="2"/>
      <c r="E363" s="2"/>
      <c r="F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row>
    <row r="364" spans="2:57" x14ac:dyDescent="0.45">
      <c r="B364" s="2"/>
      <c r="C364" s="2"/>
      <c r="D364" s="2"/>
      <c r="E364" s="2"/>
      <c r="F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row>
    <row r="365" spans="2:57" x14ac:dyDescent="0.45">
      <c r="B365" s="2"/>
      <c r="C365" s="2"/>
      <c r="D365" s="2"/>
      <c r="E365" s="2"/>
      <c r="F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row>
    <row r="366" spans="2:57" x14ac:dyDescent="0.45">
      <c r="B366" s="2"/>
      <c r="C366" s="2"/>
      <c r="D366" s="2"/>
      <c r="E366" s="2"/>
      <c r="F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row>
    <row r="367" spans="2:57" x14ac:dyDescent="0.45">
      <c r="B367" s="2"/>
      <c r="C367" s="2"/>
      <c r="D367" s="2"/>
      <c r="E367" s="2"/>
      <c r="F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row>
    <row r="368" spans="2:57" x14ac:dyDescent="0.45">
      <c r="B368" s="2"/>
      <c r="C368" s="2"/>
      <c r="D368" s="2"/>
      <c r="E368" s="2"/>
      <c r="F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row>
    <row r="369" spans="2:57" x14ac:dyDescent="0.45">
      <c r="B369" s="2"/>
      <c r="C369" s="2"/>
      <c r="D369" s="2"/>
      <c r="E369" s="2"/>
      <c r="F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row>
    <row r="370" spans="2:57" x14ac:dyDescent="0.45">
      <c r="B370" s="2"/>
      <c r="C370" s="2"/>
      <c r="D370" s="2"/>
      <c r="E370" s="2"/>
      <c r="F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row>
    <row r="371" spans="2:57" x14ac:dyDescent="0.45">
      <c r="B371" s="2"/>
      <c r="C371" s="2"/>
      <c r="D371" s="2"/>
      <c r="E371" s="2"/>
      <c r="F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row>
    <row r="372" spans="2:57" x14ac:dyDescent="0.45">
      <c r="B372" s="2"/>
      <c r="C372" s="2"/>
      <c r="D372" s="2"/>
      <c r="E372" s="2"/>
      <c r="F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row>
    <row r="373" spans="2:57" x14ac:dyDescent="0.45">
      <c r="B373" s="2"/>
      <c r="C373" s="2"/>
      <c r="D373" s="2"/>
      <c r="E373" s="2"/>
      <c r="F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row>
    <row r="374" spans="2:57" x14ac:dyDescent="0.45">
      <c r="B374" s="2"/>
      <c r="C374" s="2"/>
      <c r="D374" s="2"/>
      <c r="E374" s="2"/>
      <c r="F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row>
    <row r="375" spans="2:57" x14ac:dyDescent="0.45">
      <c r="B375" s="2"/>
      <c r="C375" s="2"/>
      <c r="D375" s="2"/>
      <c r="E375" s="2"/>
      <c r="F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row>
    <row r="376" spans="2:57" x14ac:dyDescent="0.45">
      <c r="B376" s="2"/>
      <c r="C376" s="2"/>
      <c r="D376" s="2"/>
      <c r="E376" s="2"/>
      <c r="F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row>
    <row r="377" spans="2:57" x14ac:dyDescent="0.45">
      <c r="B377" s="2"/>
      <c r="C377" s="2"/>
      <c r="D377" s="2"/>
      <c r="E377" s="2"/>
      <c r="F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row>
    <row r="378" spans="2:57" x14ac:dyDescent="0.45">
      <c r="B378" s="2"/>
      <c r="C378" s="2"/>
      <c r="D378" s="2"/>
      <c r="E378" s="2"/>
      <c r="F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row>
    <row r="379" spans="2:57" x14ac:dyDescent="0.45">
      <c r="B379" s="2"/>
      <c r="C379" s="2"/>
      <c r="D379" s="2"/>
      <c r="E379" s="2"/>
      <c r="F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row>
    <row r="380" spans="2:57" x14ac:dyDescent="0.45">
      <c r="B380" s="2"/>
      <c r="C380" s="2"/>
      <c r="D380" s="2"/>
      <c r="E380" s="2"/>
      <c r="F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row>
    <row r="381" spans="2:57" x14ac:dyDescent="0.45">
      <c r="B381" s="2"/>
      <c r="C381" s="2"/>
      <c r="D381" s="2"/>
      <c r="E381" s="2"/>
      <c r="F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row>
    <row r="382" spans="2:57" x14ac:dyDescent="0.45">
      <c r="B382" s="2"/>
      <c r="C382" s="2"/>
      <c r="D382" s="2"/>
      <c r="E382" s="2"/>
      <c r="F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row>
    <row r="383" spans="2:57" x14ac:dyDescent="0.45">
      <c r="B383" s="2"/>
      <c r="C383" s="2"/>
      <c r="D383" s="2"/>
      <c r="E383" s="2"/>
      <c r="F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row>
    <row r="384" spans="2:57" x14ac:dyDescent="0.45">
      <c r="B384" s="2"/>
      <c r="C384" s="2"/>
      <c r="D384" s="2"/>
      <c r="E384" s="2"/>
      <c r="F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row>
    <row r="385" spans="2:57" x14ac:dyDescent="0.45">
      <c r="B385" s="2"/>
      <c r="C385" s="2"/>
      <c r="D385" s="2"/>
      <c r="E385" s="2"/>
      <c r="F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row>
    <row r="386" spans="2:57" x14ac:dyDescent="0.45">
      <c r="B386" s="2"/>
      <c r="C386" s="2"/>
      <c r="D386" s="2"/>
      <c r="E386" s="2"/>
      <c r="F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row>
    <row r="387" spans="2:57" x14ac:dyDescent="0.45">
      <c r="B387" s="2"/>
      <c r="C387" s="2"/>
      <c r="D387" s="2"/>
      <c r="E387" s="2"/>
      <c r="F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row>
    <row r="388" spans="2:57" x14ac:dyDescent="0.45">
      <c r="B388" s="2"/>
      <c r="C388" s="2"/>
      <c r="D388" s="2"/>
      <c r="E388" s="2"/>
      <c r="F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row>
    <row r="389" spans="2:57" x14ac:dyDescent="0.45">
      <c r="B389" s="2"/>
      <c r="C389" s="2"/>
      <c r="D389" s="2"/>
      <c r="E389" s="2"/>
      <c r="F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row>
    <row r="390" spans="2:57" x14ac:dyDescent="0.45">
      <c r="B390" s="2"/>
      <c r="C390" s="2"/>
      <c r="D390" s="2"/>
      <c r="E390" s="2"/>
      <c r="F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row>
    <row r="391" spans="2:57" x14ac:dyDescent="0.45">
      <c r="B391" s="2"/>
      <c r="C391" s="2"/>
      <c r="D391" s="2"/>
      <c r="E391" s="2"/>
      <c r="F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row>
    <row r="392" spans="2:57" x14ac:dyDescent="0.45">
      <c r="B392" s="2"/>
      <c r="C392" s="2"/>
      <c r="D392" s="2"/>
      <c r="E392" s="2"/>
      <c r="F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row>
    <row r="393" spans="2:57" x14ac:dyDescent="0.45">
      <c r="B393" s="2"/>
      <c r="C393" s="2"/>
      <c r="D393" s="2"/>
      <c r="E393" s="2"/>
      <c r="F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row>
    <row r="394" spans="2:57" x14ac:dyDescent="0.45">
      <c r="B394" s="2"/>
      <c r="C394" s="2"/>
      <c r="D394" s="2"/>
      <c r="E394" s="2"/>
      <c r="F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row>
    <row r="395" spans="2:57" x14ac:dyDescent="0.45">
      <c r="B395" s="2"/>
      <c r="C395" s="2"/>
      <c r="D395" s="2"/>
      <c r="E395" s="2"/>
      <c r="F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row>
    <row r="396" spans="2:57" x14ac:dyDescent="0.45">
      <c r="B396" s="2"/>
      <c r="C396" s="2"/>
      <c r="D396" s="2"/>
      <c r="E396" s="2"/>
      <c r="F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row>
    <row r="397" spans="2:57" x14ac:dyDescent="0.45">
      <c r="B397" s="2"/>
      <c r="C397" s="2"/>
      <c r="D397" s="2"/>
      <c r="E397" s="2"/>
      <c r="F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row>
    <row r="398" spans="2:57" x14ac:dyDescent="0.45">
      <c r="B398" s="2"/>
      <c r="C398" s="2"/>
      <c r="D398" s="2"/>
      <c r="E398" s="2"/>
      <c r="F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row>
    <row r="399" spans="2:57" x14ac:dyDescent="0.45">
      <c r="B399" s="2"/>
      <c r="C399" s="2"/>
      <c r="D399" s="2"/>
      <c r="E399" s="2"/>
      <c r="F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row>
    <row r="400" spans="2:57" x14ac:dyDescent="0.45">
      <c r="B400" s="2"/>
      <c r="C400" s="2"/>
      <c r="D400" s="2"/>
      <c r="E400" s="2"/>
      <c r="F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row>
    <row r="401" spans="2:57" x14ac:dyDescent="0.45">
      <c r="B401" s="2"/>
      <c r="C401" s="2"/>
      <c r="D401" s="2"/>
      <c r="E401" s="2"/>
      <c r="F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row>
    <row r="402" spans="2:57" x14ac:dyDescent="0.45">
      <c r="B402" s="2"/>
      <c r="C402" s="2"/>
      <c r="D402" s="2"/>
      <c r="E402" s="2"/>
      <c r="F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row>
    <row r="403" spans="2:57" x14ac:dyDescent="0.45">
      <c r="B403" s="2"/>
      <c r="C403" s="2"/>
      <c r="D403" s="2"/>
      <c r="E403" s="2"/>
      <c r="F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row>
    <row r="404" spans="2:57" x14ac:dyDescent="0.45">
      <c r="B404" s="2"/>
      <c r="C404" s="2"/>
      <c r="D404" s="2"/>
      <c r="E404" s="2"/>
      <c r="F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row>
    <row r="405" spans="2:57" x14ac:dyDescent="0.45">
      <c r="B405" s="2"/>
      <c r="C405" s="2"/>
      <c r="D405" s="2"/>
      <c r="E405" s="2"/>
      <c r="F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row>
    <row r="406" spans="2:57" x14ac:dyDescent="0.45">
      <c r="B406" s="2"/>
      <c r="C406" s="2"/>
      <c r="D406" s="2"/>
      <c r="E406" s="2"/>
      <c r="F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row>
    <row r="407" spans="2:57" x14ac:dyDescent="0.45">
      <c r="B407" s="2"/>
      <c r="C407" s="2"/>
      <c r="D407" s="2"/>
      <c r="E407" s="2"/>
      <c r="F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row>
    <row r="408" spans="2:57" x14ac:dyDescent="0.45">
      <c r="B408" s="2"/>
      <c r="C408" s="2"/>
      <c r="D408" s="2"/>
      <c r="E408" s="2"/>
      <c r="F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row>
    <row r="409" spans="2:57" x14ac:dyDescent="0.45">
      <c r="B409" s="2"/>
      <c r="C409" s="2"/>
      <c r="D409" s="2"/>
      <c r="E409" s="2"/>
      <c r="F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row>
    <row r="410" spans="2:57" x14ac:dyDescent="0.45">
      <c r="B410" s="2"/>
      <c r="C410" s="2"/>
      <c r="D410" s="2"/>
      <c r="E410" s="2"/>
      <c r="F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row>
    <row r="411" spans="2:57" x14ac:dyDescent="0.45">
      <c r="B411" s="2"/>
      <c r="C411" s="2"/>
      <c r="D411" s="2"/>
      <c r="E411" s="2"/>
      <c r="F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row>
    <row r="412" spans="2:57" x14ac:dyDescent="0.45">
      <c r="B412" s="2"/>
      <c r="C412" s="2"/>
      <c r="D412" s="2"/>
      <c r="E412" s="2"/>
      <c r="F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row>
    <row r="413" spans="2:57" x14ac:dyDescent="0.45">
      <c r="B413" s="2"/>
      <c r="C413" s="2"/>
      <c r="D413" s="2"/>
      <c r="E413" s="2"/>
      <c r="F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row>
    <row r="414" spans="2:57" x14ac:dyDescent="0.45">
      <c r="B414" s="2"/>
      <c r="C414" s="2"/>
      <c r="D414" s="2"/>
      <c r="E414" s="2"/>
      <c r="F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row>
    <row r="415" spans="2:57" x14ac:dyDescent="0.45">
      <c r="B415" s="2"/>
      <c r="C415" s="2"/>
      <c r="D415" s="2"/>
      <c r="E415" s="2"/>
      <c r="F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row>
    <row r="416" spans="2:57" x14ac:dyDescent="0.45">
      <c r="B416" s="2"/>
      <c r="C416" s="2"/>
      <c r="D416" s="2"/>
      <c r="E416" s="2"/>
      <c r="F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row>
    <row r="417" spans="2:57" x14ac:dyDescent="0.45">
      <c r="B417" s="2"/>
      <c r="C417" s="2"/>
      <c r="D417" s="2"/>
      <c r="E417" s="2"/>
      <c r="F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row>
    <row r="418" spans="2:57" x14ac:dyDescent="0.45">
      <c r="B418" s="2"/>
      <c r="C418" s="2"/>
      <c r="D418" s="2"/>
      <c r="E418" s="2"/>
      <c r="F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row>
    <row r="419" spans="2:57" x14ac:dyDescent="0.45">
      <c r="B419" s="2"/>
      <c r="C419" s="2"/>
      <c r="D419" s="2"/>
      <c r="E419" s="2"/>
      <c r="F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row>
    <row r="420" spans="2:57" x14ac:dyDescent="0.45">
      <c r="B420" s="2"/>
      <c r="C420" s="2"/>
      <c r="D420" s="2"/>
      <c r="E420" s="2"/>
      <c r="F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row>
    <row r="421" spans="2:57" x14ac:dyDescent="0.45">
      <c r="B421" s="2"/>
      <c r="C421" s="2"/>
      <c r="D421" s="2"/>
      <c r="E421" s="2"/>
      <c r="F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row>
    <row r="422" spans="2:57" x14ac:dyDescent="0.45">
      <c r="B422" s="2"/>
      <c r="C422" s="2"/>
      <c r="D422" s="2"/>
      <c r="E422" s="2"/>
      <c r="F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row>
    <row r="423" spans="2:57" x14ac:dyDescent="0.45">
      <c r="B423" s="2"/>
      <c r="C423" s="2"/>
      <c r="D423" s="2"/>
      <c r="E423" s="2"/>
      <c r="F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row>
    <row r="424" spans="2:57" x14ac:dyDescent="0.45">
      <c r="B424" s="2"/>
      <c r="C424" s="2"/>
      <c r="D424" s="2"/>
      <c r="E424" s="2"/>
      <c r="F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row>
    <row r="425" spans="2:57" x14ac:dyDescent="0.45">
      <c r="B425" s="2"/>
      <c r="C425" s="2"/>
      <c r="D425" s="2"/>
      <c r="E425" s="2"/>
      <c r="F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row>
    <row r="426" spans="2:57" x14ac:dyDescent="0.45">
      <c r="B426" s="2"/>
      <c r="C426" s="2"/>
      <c r="D426" s="2"/>
      <c r="E426" s="2"/>
      <c r="F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row>
    <row r="427" spans="2:57" x14ac:dyDescent="0.45">
      <c r="B427" s="2"/>
      <c r="C427" s="2"/>
      <c r="D427" s="2"/>
      <c r="E427" s="2"/>
      <c r="F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row>
    <row r="428" spans="2:57" x14ac:dyDescent="0.45">
      <c r="B428" s="2"/>
      <c r="C428" s="2"/>
      <c r="D428" s="2"/>
      <c r="E428" s="2"/>
      <c r="F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row>
    <row r="429" spans="2:57" x14ac:dyDescent="0.45">
      <c r="B429" s="2"/>
      <c r="C429" s="2"/>
      <c r="D429" s="2"/>
      <c r="E429" s="2"/>
      <c r="F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row>
    <row r="430" spans="2:57" x14ac:dyDescent="0.45">
      <c r="B430" s="2"/>
      <c r="C430" s="2"/>
      <c r="D430" s="2"/>
      <c r="E430" s="2"/>
      <c r="F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row>
    <row r="431" spans="2:57" x14ac:dyDescent="0.45">
      <c r="B431" s="2"/>
      <c r="C431" s="2"/>
      <c r="D431" s="2"/>
      <c r="E431" s="2"/>
      <c r="F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row>
    <row r="432" spans="2:57" x14ac:dyDescent="0.45">
      <c r="B432" s="2"/>
      <c r="C432" s="2"/>
      <c r="D432" s="2"/>
      <c r="E432" s="2"/>
      <c r="F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row>
    <row r="433" spans="2:57" x14ac:dyDescent="0.45">
      <c r="B433" s="2"/>
      <c r="C433" s="2"/>
      <c r="D433" s="2"/>
      <c r="E433" s="2"/>
      <c r="F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row>
    <row r="434" spans="2:57" x14ac:dyDescent="0.45">
      <c r="B434" s="2"/>
      <c r="C434" s="2"/>
      <c r="D434" s="2"/>
      <c r="E434" s="2"/>
      <c r="F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row>
    <row r="435" spans="2:57" x14ac:dyDescent="0.45">
      <c r="B435" s="2"/>
      <c r="C435" s="2"/>
      <c r="D435" s="2"/>
      <c r="E435" s="2"/>
      <c r="F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row>
    <row r="436" spans="2:57" x14ac:dyDescent="0.45">
      <c r="B436" s="2"/>
      <c r="C436" s="2"/>
      <c r="D436" s="2"/>
      <c r="E436" s="2"/>
      <c r="F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row>
    <row r="437" spans="2:57" x14ac:dyDescent="0.45">
      <c r="B437" s="2"/>
      <c r="C437" s="2"/>
      <c r="D437" s="2"/>
      <c r="E437" s="2"/>
      <c r="F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row>
    <row r="438" spans="2:57" x14ac:dyDescent="0.45">
      <c r="B438" s="2"/>
      <c r="C438" s="2"/>
      <c r="D438" s="2"/>
      <c r="E438" s="2"/>
      <c r="F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row>
    <row r="439" spans="2:57" x14ac:dyDescent="0.45">
      <c r="B439" s="2"/>
      <c r="C439" s="2"/>
      <c r="D439" s="2"/>
      <c r="E439" s="2"/>
      <c r="F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row>
    <row r="440" spans="2:57" x14ac:dyDescent="0.45">
      <c r="B440" s="2"/>
      <c r="C440" s="2"/>
      <c r="D440" s="2"/>
      <c r="E440" s="2"/>
      <c r="F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row>
    <row r="441" spans="2:57" x14ac:dyDescent="0.45">
      <c r="B441" s="2"/>
      <c r="C441" s="2"/>
      <c r="D441" s="2"/>
      <c r="E441" s="2"/>
      <c r="F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row>
    <row r="442" spans="2:57" x14ac:dyDescent="0.45">
      <c r="B442" s="2"/>
      <c r="C442" s="2"/>
      <c r="D442" s="2"/>
      <c r="E442" s="2"/>
      <c r="F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row>
    <row r="443" spans="2:57" x14ac:dyDescent="0.45">
      <c r="B443" s="2"/>
      <c r="C443" s="2"/>
      <c r="D443" s="2"/>
      <c r="E443" s="2"/>
      <c r="F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row>
    <row r="444" spans="2:57" x14ac:dyDescent="0.45">
      <c r="B444" s="2"/>
      <c r="C444" s="2"/>
      <c r="D444" s="2"/>
      <c r="E444" s="2"/>
      <c r="F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row>
    <row r="445" spans="2:57" x14ac:dyDescent="0.45">
      <c r="B445" s="2"/>
      <c r="C445" s="2"/>
      <c r="D445" s="2"/>
      <c r="E445" s="2"/>
      <c r="F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row>
    <row r="446" spans="2:57" x14ac:dyDescent="0.45">
      <c r="B446" s="2"/>
      <c r="C446" s="2"/>
      <c r="D446" s="2"/>
      <c r="E446" s="2"/>
      <c r="F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row>
    <row r="447" spans="2:57" x14ac:dyDescent="0.45">
      <c r="B447" s="2"/>
      <c r="C447" s="2"/>
      <c r="D447" s="2"/>
      <c r="E447" s="2"/>
      <c r="F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row>
    <row r="448" spans="2:57" x14ac:dyDescent="0.45">
      <c r="B448" s="2"/>
      <c r="C448" s="2"/>
      <c r="D448" s="2"/>
      <c r="E448" s="2"/>
      <c r="F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row>
    <row r="449" spans="2:57" x14ac:dyDescent="0.45">
      <c r="B449" s="2"/>
      <c r="C449" s="2"/>
      <c r="D449" s="2"/>
      <c r="E449" s="2"/>
      <c r="F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row>
    <row r="450" spans="2:57" x14ac:dyDescent="0.45">
      <c r="B450" s="2"/>
      <c r="C450" s="2"/>
      <c r="D450" s="2"/>
      <c r="E450" s="2"/>
      <c r="F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row>
    <row r="451" spans="2:57" x14ac:dyDescent="0.45">
      <c r="B451" s="2"/>
      <c r="C451" s="2"/>
      <c r="D451" s="2"/>
      <c r="E451" s="2"/>
      <c r="F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row>
    <row r="452" spans="2:57" x14ac:dyDescent="0.45">
      <c r="B452" s="2"/>
      <c r="C452" s="2"/>
      <c r="D452" s="2"/>
      <c r="E452" s="2"/>
      <c r="F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row>
    <row r="453" spans="2:57" x14ac:dyDescent="0.45">
      <c r="B453" s="2"/>
      <c r="C453" s="2"/>
      <c r="D453" s="2"/>
      <c r="E453" s="2"/>
      <c r="F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row>
    <row r="454" spans="2:57" x14ac:dyDescent="0.45">
      <c r="B454" s="2"/>
      <c r="C454" s="2"/>
      <c r="D454" s="2"/>
      <c r="E454" s="2"/>
      <c r="F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row>
    <row r="455" spans="2:57" x14ac:dyDescent="0.45">
      <c r="B455" s="2"/>
      <c r="C455" s="2"/>
      <c r="D455" s="2"/>
      <c r="E455" s="2"/>
      <c r="F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row>
    <row r="456" spans="2:57" x14ac:dyDescent="0.45">
      <c r="B456" s="2"/>
      <c r="C456" s="2"/>
      <c r="D456" s="2"/>
      <c r="E456" s="2"/>
      <c r="F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row>
    <row r="457" spans="2:57" x14ac:dyDescent="0.45">
      <c r="B457" s="2"/>
      <c r="C457" s="2"/>
      <c r="D457" s="2"/>
      <c r="E457" s="2"/>
      <c r="F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row>
    <row r="458" spans="2:57" x14ac:dyDescent="0.45">
      <c r="B458" s="2"/>
      <c r="C458" s="2"/>
      <c r="D458" s="2"/>
      <c r="E458" s="2"/>
      <c r="F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row>
    <row r="459" spans="2:57" x14ac:dyDescent="0.45">
      <c r="B459" s="2"/>
      <c r="C459" s="2"/>
      <c r="D459" s="2"/>
      <c r="E459" s="2"/>
      <c r="F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row>
    <row r="460" spans="2:57" x14ac:dyDescent="0.45">
      <c r="B460" s="2"/>
      <c r="C460" s="2"/>
      <c r="D460" s="2"/>
      <c r="E460" s="2"/>
      <c r="F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row>
    <row r="461" spans="2:57" x14ac:dyDescent="0.45">
      <c r="B461" s="2"/>
      <c r="C461" s="2"/>
      <c r="D461" s="2"/>
      <c r="E461" s="2"/>
      <c r="F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row>
    <row r="462" spans="2:57" x14ac:dyDescent="0.45">
      <c r="B462" s="2"/>
      <c r="C462" s="2"/>
      <c r="D462" s="2"/>
      <c r="E462" s="2"/>
      <c r="F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row>
    <row r="463" spans="2:57" x14ac:dyDescent="0.45">
      <c r="B463" s="2"/>
      <c r="C463" s="2"/>
      <c r="D463" s="2"/>
      <c r="E463" s="2"/>
      <c r="F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row>
    <row r="464" spans="2:57" x14ac:dyDescent="0.45">
      <c r="B464" s="2"/>
      <c r="C464" s="2"/>
      <c r="D464" s="2"/>
      <c r="E464" s="2"/>
      <c r="F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row>
    <row r="465" spans="2:57" x14ac:dyDescent="0.45">
      <c r="B465" s="2"/>
      <c r="C465" s="2"/>
      <c r="D465" s="2"/>
      <c r="E465" s="2"/>
      <c r="F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row>
    <row r="466" spans="2:57" x14ac:dyDescent="0.45">
      <c r="B466" s="2"/>
      <c r="C466" s="2"/>
      <c r="D466" s="2"/>
      <c r="E466" s="2"/>
      <c r="F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row>
    <row r="467" spans="2:57" x14ac:dyDescent="0.45">
      <c r="B467" s="2"/>
      <c r="C467" s="2"/>
      <c r="D467" s="2"/>
      <c r="E467" s="2"/>
      <c r="F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row>
    <row r="468" spans="2:57" x14ac:dyDescent="0.45">
      <c r="B468" s="2"/>
      <c r="C468" s="2"/>
      <c r="D468" s="2"/>
      <c r="E468" s="2"/>
      <c r="F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row>
    <row r="469" spans="2:57" x14ac:dyDescent="0.45">
      <c r="B469" s="2"/>
      <c r="C469" s="2"/>
      <c r="D469" s="2"/>
      <c r="E469" s="2"/>
      <c r="F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row>
    <row r="470" spans="2:57" x14ac:dyDescent="0.45">
      <c r="B470" s="2"/>
      <c r="C470" s="2"/>
      <c r="D470" s="2"/>
      <c r="E470" s="2"/>
      <c r="F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row>
    <row r="471" spans="2:57" x14ac:dyDescent="0.45">
      <c r="B471" s="2"/>
      <c r="C471" s="2"/>
      <c r="D471" s="2"/>
      <c r="E471" s="2"/>
      <c r="F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row>
    <row r="472" spans="2:57" x14ac:dyDescent="0.45">
      <c r="B472" s="2"/>
      <c r="C472" s="2"/>
      <c r="D472" s="2"/>
      <c r="E472" s="2"/>
      <c r="F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row>
    <row r="473" spans="2:57" x14ac:dyDescent="0.45">
      <c r="B473" s="2"/>
      <c r="C473" s="2"/>
      <c r="D473" s="2"/>
      <c r="E473" s="2"/>
      <c r="F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row>
    <row r="474" spans="2:57" x14ac:dyDescent="0.45">
      <c r="B474" s="2"/>
      <c r="C474" s="2"/>
      <c r="D474" s="2"/>
      <c r="E474" s="2"/>
      <c r="F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row>
    <row r="475" spans="2:57" x14ac:dyDescent="0.45">
      <c r="B475" s="2"/>
      <c r="C475" s="2"/>
      <c r="D475" s="2"/>
      <c r="E475" s="2"/>
      <c r="F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row>
    <row r="476" spans="2:57" x14ac:dyDescent="0.45">
      <c r="B476" s="2"/>
      <c r="C476" s="2"/>
      <c r="D476" s="2"/>
      <c r="E476" s="2"/>
      <c r="F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row>
    <row r="477" spans="2:57" x14ac:dyDescent="0.45">
      <c r="B477" s="2"/>
      <c r="C477" s="2"/>
      <c r="D477" s="2"/>
      <c r="E477" s="2"/>
      <c r="F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row>
    <row r="478" spans="2:57" x14ac:dyDescent="0.45">
      <c r="B478" s="2"/>
      <c r="C478" s="2"/>
      <c r="D478" s="2"/>
      <c r="E478" s="2"/>
      <c r="F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row>
    <row r="479" spans="2:57" x14ac:dyDescent="0.45">
      <c r="B479" s="2"/>
      <c r="C479" s="2"/>
      <c r="D479" s="2"/>
      <c r="E479" s="2"/>
      <c r="F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row>
    <row r="480" spans="2:57" x14ac:dyDescent="0.45">
      <c r="B480" s="2"/>
      <c r="C480" s="2"/>
      <c r="D480" s="2"/>
      <c r="E480" s="2"/>
      <c r="F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row>
    <row r="481" spans="2:57" x14ac:dyDescent="0.45">
      <c r="B481" s="2"/>
      <c r="C481" s="2"/>
      <c r="D481" s="2"/>
      <c r="E481" s="2"/>
      <c r="F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row>
    <row r="482" spans="2:57" x14ac:dyDescent="0.45">
      <c r="B482" s="2"/>
      <c r="C482" s="2"/>
      <c r="D482" s="2"/>
      <c r="E482" s="2"/>
      <c r="F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row>
    <row r="483" spans="2:57" x14ac:dyDescent="0.45">
      <c r="B483" s="2"/>
      <c r="C483" s="2"/>
      <c r="D483" s="2"/>
      <c r="E483" s="2"/>
      <c r="F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row>
    <row r="484" spans="2:57" x14ac:dyDescent="0.45">
      <c r="B484" s="2"/>
      <c r="C484" s="2"/>
      <c r="D484" s="2"/>
      <c r="E484" s="2"/>
      <c r="F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row>
    <row r="485" spans="2:57" x14ac:dyDescent="0.45">
      <c r="B485" s="2"/>
      <c r="C485" s="2"/>
      <c r="D485" s="2"/>
      <c r="E485" s="2"/>
      <c r="F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row>
    <row r="486" spans="2:57" x14ac:dyDescent="0.45">
      <c r="B486" s="2"/>
      <c r="C486" s="2"/>
      <c r="D486" s="2"/>
      <c r="E486" s="2"/>
      <c r="F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row>
    <row r="487" spans="2:57" x14ac:dyDescent="0.45">
      <c r="B487" s="2"/>
      <c r="C487" s="2"/>
      <c r="D487" s="2"/>
      <c r="E487" s="2"/>
      <c r="F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row>
    <row r="488" spans="2:57" x14ac:dyDescent="0.45">
      <c r="B488" s="2"/>
      <c r="C488" s="2"/>
      <c r="D488" s="2"/>
      <c r="E488" s="2"/>
      <c r="F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row>
    <row r="489" spans="2:57" x14ac:dyDescent="0.45">
      <c r="B489" s="2"/>
      <c r="C489" s="2"/>
      <c r="D489" s="2"/>
      <c r="E489" s="2"/>
      <c r="F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row>
    <row r="490" spans="2:57" x14ac:dyDescent="0.45">
      <c r="B490" s="2"/>
      <c r="C490" s="2"/>
      <c r="D490" s="2"/>
      <c r="E490" s="2"/>
      <c r="F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row>
    <row r="491" spans="2:57" x14ac:dyDescent="0.45">
      <c r="B491" s="2"/>
      <c r="C491" s="2"/>
      <c r="D491" s="2"/>
      <c r="E491" s="2"/>
      <c r="F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row>
    <row r="492" spans="2:57" x14ac:dyDescent="0.45">
      <c r="B492" s="2"/>
      <c r="C492" s="2"/>
      <c r="D492" s="2"/>
      <c r="E492" s="2"/>
      <c r="F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row>
    <row r="493" spans="2:57" x14ac:dyDescent="0.45">
      <c r="B493" s="2"/>
      <c r="C493" s="2"/>
      <c r="D493" s="2"/>
      <c r="E493" s="2"/>
      <c r="F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row>
    <row r="494" spans="2:57" x14ac:dyDescent="0.45">
      <c r="B494" s="2"/>
      <c r="C494" s="2"/>
      <c r="D494" s="2"/>
      <c r="E494" s="2"/>
      <c r="F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row>
    <row r="495" spans="2:57" x14ac:dyDescent="0.45">
      <c r="B495" s="2"/>
      <c r="C495" s="2"/>
      <c r="D495" s="2"/>
      <c r="E495" s="2"/>
      <c r="F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row>
    <row r="496" spans="2:57" x14ac:dyDescent="0.45">
      <c r="B496" s="2"/>
      <c r="C496" s="2"/>
      <c r="D496" s="2"/>
      <c r="E496" s="2"/>
      <c r="F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row>
    <row r="497" spans="2:57" x14ac:dyDescent="0.45">
      <c r="B497" s="2"/>
      <c r="C497" s="2"/>
      <c r="D497" s="2"/>
      <c r="E497" s="2"/>
      <c r="F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row>
    <row r="498" spans="2:57" x14ac:dyDescent="0.45">
      <c r="B498" s="2"/>
      <c r="C498" s="2"/>
      <c r="D498" s="2"/>
      <c r="E498" s="2"/>
      <c r="F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row>
    <row r="499" spans="2:57" x14ac:dyDescent="0.45">
      <c r="B499" s="2"/>
      <c r="C499" s="2"/>
      <c r="D499" s="2"/>
      <c r="E499" s="2"/>
      <c r="F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row>
    <row r="500" spans="2:57" x14ac:dyDescent="0.45">
      <c r="B500" s="2"/>
      <c r="C500" s="2"/>
      <c r="D500" s="2"/>
      <c r="E500" s="2"/>
      <c r="F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row>
    <row r="501" spans="2:57" x14ac:dyDescent="0.45">
      <c r="B501" s="2"/>
      <c r="C501" s="2"/>
      <c r="D501" s="2"/>
      <c r="E501" s="2"/>
      <c r="F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row>
    <row r="502" spans="2:57" x14ac:dyDescent="0.45">
      <c r="B502" s="2"/>
      <c r="C502" s="2"/>
      <c r="D502" s="2"/>
      <c r="E502" s="2"/>
      <c r="F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row>
    <row r="503" spans="2:57" x14ac:dyDescent="0.45">
      <c r="B503" s="2"/>
      <c r="C503" s="2"/>
      <c r="D503" s="2"/>
      <c r="E503" s="2"/>
      <c r="F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row>
    <row r="504" spans="2:57" x14ac:dyDescent="0.45">
      <c r="B504" s="2"/>
      <c r="C504" s="2"/>
      <c r="D504" s="2"/>
      <c r="E504" s="2"/>
      <c r="F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row>
    <row r="505" spans="2:57" x14ac:dyDescent="0.45">
      <c r="B505" s="2"/>
      <c r="C505" s="2"/>
      <c r="D505" s="2"/>
      <c r="E505" s="2"/>
      <c r="F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row>
    <row r="506" spans="2:57" x14ac:dyDescent="0.45">
      <c r="B506" s="2"/>
      <c r="C506" s="2"/>
      <c r="D506" s="2"/>
      <c r="E506" s="2"/>
      <c r="F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row>
    <row r="507" spans="2:57" x14ac:dyDescent="0.45">
      <c r="B507" s="2"/>
      <c r="C507" s="2"/>
      <c r="D507" s="2"/>
      <c r="E507" s="2"/>
      <c r="F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row>
    <row r="508" spans="2:57" x14ac:dyDescent="0.45">
      <c r="B508" s="2"/>
      <c r="C508" s="2"/>
      <c r="D508" s="2"/>
      <c r="E508" s="2"/>
      <c r="F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row>
    <row r="509" spans="2:57" x14ac:dyDescent="0.45">
      <c r="B509" s="2"/>
      <c r="C509" s="2"/>
      <c r="D509" s="2"/>
      <c r="E509" s="2"/>
      <c r="F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row>
    <row r="510" spans="2:57" x14ac:dyDescent="0.45">
      <c r="B510" s="2"/>
      <c r="C510" s="2"/>
      <c r="D510" s="2"/>
      <c r="E510" s="2"/>
      <c r="F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row>
    <row r="511" spans="2:57" x14ac:dyDescent="0.45">
      <c r="B511" s="2"/>
      <c r="C511" s="2"/>
      <c r="D511" s="2"/>
      <c r="E511" s="2"/>
      <c r="F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row>
    <row r="512" spans="2:57" x14ac:dyDescent="0.45">
      <c r="B512" s="2"/>
      <c r="C512" s="2"/>
      <c r="D512" s="2"/>
      <c r="E512" s="2"/>
      <c r="F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row>
    <row r="513" spans="2:57" x14ac:dyDescent="0.45">
      <c r="B513" s="2"/>
      <c r="C513" s="2"/>
      <c r="D513" s="2"/>
      <c r="E513" s="2"/>
      <c r="F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row>
    <row r="514" spans="2:57" x14ac:dyDescent="0.45">
      <c r="B514" s="2"/>
      <c r="C514" s="2"/>
      <c r="D514" s="2"/>
      <c r="E514" s="2"/>
      <c r="F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row>
    <row r="515" spans="2:57" x14ac:dyDescent="0.45">
      <c r="B515" s="2"/>
      <c r="C515" s="2"/>
      <c r="D515" s="2"/>
      <c r="E515" s="2"/>
      <c r="F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row>
    <row r="516" spans="2:57" x14ac:dyDescent="0.45">
      <c r="B516" s="2"/>
      <c r="C516" s="2"/>
      <c r="D516" s="2"/>
      <c r="E516" s="2"/>
      <c r="F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row>
    <row r="517" spans="2:57" x14ac:dyDescent="0.45">
      <c r="B517" s="2"/>
      <c r="C517" s="2"/>
      <c r="D517" s="2"/>
      <c r="E517" s="2"/>
      <c r="F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row>
    <row r="518" spans="2:57" x14ac:dyDescent="0.45">
      <c r="B518" s="2"/>
      <c r="C518" s="2"/>
      <c r="D518" s="2"/>
      <c r="E518" s="2"/>
      <c r="F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row>
    <row r="519" spans="2:57" x14ac:dyDescent="0.45">
      <c r="B519" s="2"/>
      <c r="C519" s="2"/>
      <c r="D519" s="2"/>
      <c r="E519" s="2"/>
      <c r="F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row>
    <row r="520" spans="2:57" x14ac:dyDescent="0.45">
      <c r="B520" s="2"/>
      <c r="C520" s="2"/>
      <c r="D520" s="2"/>
      <c r="E520" s="2"/>
      <c r="F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row>
    <row r="521" spans="2:57" x14ac:dyDescent="0.45">
      <c r="B521" s="2"/>
      <c r="C521" s="2"/>
      <c r="D521" s="2"/>
      <c r="E521" s="2"/>
      <c r="F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row>
    <row r="522" spans="2:57" x14ac:dyDescent="0.45">
      <c r="B522" s="2"/>
      <c r="C522" s="2"/>
      <c r="D522" s="2"/>
      <c r="E522" s="2"/>
      <c r="F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row>
    <row r="523" spans="2:57" x14ac:dyDescent="0.45">
      <c r="B523" s="2"/>
      <c r="C523" s="2"/>
      <c r="D523" s="2"/>
      <c r="E523" s="2"/>
      <c r="F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row>
    <row r="524" spans="2:57" x14ac:dyDescent="0.45">
      <c r="B524" s="2"/>
      <c r="C524" s="2"/>
      <c r="D524" s="2"/>
      <c r="E524" s="2"/>
      <c r="F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row>
    <row r="525" spans="2:57" x14ac:dyDescent="0.45">
      <c r="B525" s="2"/>
      <c r="C525" s="2"/>
      <c r="D525" s="2"/>
      <c r="E525" s="2"/>
      <c r="F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row>
    <row r="526" spans="2:57" x14ac:dyDescent="0.45">
      <c r="B526" s="2"/>
      <c r="C526" s="2"/>
      <c r="D526" s="2"/>
      <c r="E526" s="2"/>
      <c r="F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row>
    <row r="527" spans="2:57" x14ac:dyDescent="0.45">
      <c r="B527" s="2"/>
      <c r="C527" s="2"/>
      <c r="D527" s="2"/>
      <c r="E527" s="2"/>
      <c r="F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row>
    <row r="528" spans="2:57" x14ac:dyDescent="0.45">
      <c r="B528" s="2"/>
      <c r="C528" s="2"/>
      <c r="D528" s="2"/>
      <c r="E528" s="2"/>
      <c r="F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row>
    <row r="529" spans="2:57" x14ac:dyDescent="0.45">
      <c r="B529" s="2"/>
      <c r="C529" s="2"/>
      <c r="D529" s="2"/>
      <c r="E529" s="2"/>
      <c r="F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row>
    <row r="530" spans="2:57" x14ac:dyDescent="0.45">
      <c r="B530" s="2"/>
      <c r="C530" s="2"/>
      <c r="D530" s="2"/>
      <c r="E530" s="2"/>
      <c r="F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row>
    <row r="531" spans="2:57" x14ac:dyDescent="0.45">
      <c r="B531" s="2"/>
      <c r="C531" s="2"/>
      <c r="D531" s="2"/>
      <c r="E531" s="2"/>
      <c r="F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row>
    <row r="532" spans="2:57" x14ac:dyDescent="0.45">
      <c r="B532" s="2"/>
      <c r="C532" s="2"/>
      <c r="D532" s="2"/>
      <c r="E532" s="2"/>
      <c r="F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row>
    <row r="533" spans="2:57" x14ac:dyDescent="0.45">
      <c r="B533" s="2"/>
      <c r="C533" s="2"/>
      <c r="D533" s="2"/>
      <c r="E533" s="2"/>
      <c r="F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row>
    <row r="534" spans="2:57" x14ac:dyDescent="0.45">
      <c r="B534" s="2"/>
      <c r="C534" s="2"/>
      <c r="D534" s="2"/>
      <c r="E534" s="2"/>
      <c r="F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row>
    <row r="535" spans="2:57" x14ac:dyDescent="0.45">
      <c r="B535" s="2"/>
      <c r="C535" s="2"/>
      <c r="D535" s="2"/>
      <c r="E535" s="2"/>
      <c r="F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row>
    <row r="536" spans="2:57" x14ac:dyDescent="0.45">
      <c r="B536" s="2"/>
      <c r="C536" s="2"/>
      <c r="D536" s="2"/>
      <c r="E536" s="2"/>
      <c r="F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row>
    <row r="537" spans="2:57" x14ac:dyDescent="0.45">
      <c r="B537" s="2"/>
      <c r="C537" s="2"/>
      <c r="D537" s="2"/>
      <c r="E537" s="2"/>
      <c r="F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row>
    <row r="538" spans="2:57" x14ac:dyDescent="0.45">
      <c r="B538" s="2"/>
      <c r="C538" s="2"/>
      <c r="D538" s="2"/>
      <c r="E538" s="2"/>
      <c r="F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row>
    <row r="539" spans="2:57" x14ac:dyDescent="0.45">
      <c r="B539" s="2"/>
      <c r="C539" s="2"/>
      <c r="D539" s="2"/>
      <c r="E539" s="2"/>
      <c r="F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row>
    <row r="540" spans="2:57" x14ac:dyDescent="0.45">
      <c r="B540" s="2"/>
      <c r="C540" s="2"/>
      <c r="D540" s="2"/>
      <c r="E540" s="2"/>
      <c r="F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row>
    <row r="541" spans="2:57" x14ac:dyDescent="0.45">
      <c r="B541" s="2"/>
      <c r="C541" s="2"/>
      <c r="D541" s="2"/>
      <c r="E541" s="2"/>
      <c r="F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row>
    <row r="542" spans="2:57" x14ac:dyDescent="0.45">
      <c r="B542" s="2"/>
      <c r="C542" s="2"/>
      <c r="D542" s="2"/>
      <c r="E542" s="2"/>
      <c r="F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row>
    <row r="543" spans="2:57" x14ac:dyDescent="0.45">
      <c r="B543" s="2"/>
      <c r="C543" s="2"/>
      <c r="D543" s="2"/>
      <c r="E543" s="2"/>
      <c r="F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row>
    <row r="544" spans="2:57" x14ac:dyDescent="0.45">
      <c r="B544" s="2"/>
      <c r="C544" s="2"/>
      <c r="D544" s="2"/>
      <c r="E544" s="2"/>
      <c r="F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row>
    <row r="545" spans="2:57" x14ac:dyDescent="0.45">
      <c r="B545" s="2"/>
      <c r="C545" s="2"/>
      <c r="D545" s="2"/>
      <c r="E545" s="2"/>
      <c r="F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row>
    <row r="546" spans="2:57" x14ac:dyDescent="0.45">
      <c r="B546" s="2"/>
      <c r="C546" s="2"/>
      <c r="D546" s="2"/>
      <c r="E546" s="2"/>
      <c r="F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row>
    <row r="547" spans="2:57" x14ac:dyDescent="0.45">
      <c r="B547" s="2"/>
      <c r="C547" s="2"/>
      <c r="D547" s="2"/>
      <c r="E547" s="2"/>
      <c r="F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row>
    <row r="548" spans="2:57" x14ac:dyDescent="0.45">
      <c r="B548" s="2"/>
      <c r="C548" s="2"/>
      <c r="D548" s="2"/>
      <c r="E548" s="2"/>
      <c r="F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row>
    <row r="549" spans="2:57" x14ac:dyDescent="0.45">
      <c r="B549" s="2"/>
      <c r="C549" s="2"/>
      <c r="D549" s="2"/>
      <c r="E549" s="2"/>
      <c r="F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row>
    <row r="550" spans="2:57" x14ac:dyDescent="0.45">
      <c r="B550" s="2"/>
      <c r="C550" s="2"/>
      <c r="D550" s="2"/>
      <c r="E550" s="2"/>
      <c r="F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row>
    <row r="551" spans="2:57" x14ac:dyDescent="0.45">
      <c r="B551" s="2"/>
      <c r="C551" s="2"/>
      <c r="D551" s="2"/>
      <c r="E551" s="2"/>
      <c r="F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row>
    <row r="552" spans="2:57" x14ac:dyDescent="0.45">
      <c r="B552" s="2"/>
      <c r="C552" s="2"/>
      <c r="D552" s="2"/>
      <c r="E552" s="2"/>
      <c r="F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row>
    <row r="553" spans="2:57" x14ac:dyDescent="0.45">
      <c r="B553" s="2"/>
      <c r="C553" s="2"/>
      <c r="D553" s="2"/>
      <c r="E553" s="2"/>
      <c r="F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row>
    <row r="554" spans="2:57" x14ac:dyDescent="0.45">
      <c r="B554" s="2"/>
      <c r="C554" s="2"/>
      <c r="D554" s="2"/>
      <c r="E554" s="2"/>
      <c r="F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row>
    <row r="555" spans="2:57" x14ac:dyDescent="0.45">
      <c r="B555" s="2"/>
      <c r="C555" s="2"/>
      <c r="D555" s="2"/>
      <c r="E555" s="2"/>
      <c r="F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row>
    <row r="556" spans="2:57" x14ac:dyDescent="0.45">
      <c r="B556" s="2"/>
      <c r="C556" s="2"/>
      <c r="D556" s="2"/>
      <c r="E556" s="2"/>
      <c r="F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row>
    <row r="557" spans="2:57" x14ac:dyDescent="0.45">
      <c r="B557" s="2"/>
      <c r="C557" s="2"/>
      <c r="D557" s="2"/>
      <c r="E557" s="2"/>
      <c r="F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row>
    <row r="558" spans="2:57" x14ac:dyDescent="0.45">
      <c r="B558" s="2"/>
      <c r="C558" s="2"/>
      <c r="D558" s="2"/>
      <c r="E558" s="2"/>
      <c r="F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row>
    <row r="559" spans="2:57" x14ac:dyDescent="0.45">
      <c r="B559" s="2"/>
      <c r="C559" s="2"/>
      <c r="D559" s="2"/>
      <c r="E559" s="2"/>
      <c r="F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row>
    <row r="560" spans="2:57" x14ac:dyDescent="0.45">
      <c r="B560" s="2"/>
      <c r="C560" s="2"/>
      <c r="D560" s="2"/>
      <c r="E560" s="2"/>
      <c r="F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row>
    <row r="561" spans="2:57" x14ac:dyDescent="0.45">
      <c r="B561" s="2"/>
      <c r="C561" s="2"/>
      <c r="D561" s="2"/>
      <c r="E561" s="2"/>
      <c r="F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row>
    <row r="562" spans="2:57" x14ac:dyDescent="0.45">
      <c r="B562" s="2"/>
      <c r="C562" s="2"/>
      <c r="D562" s="2"/>
      <c r="E562" s="2"/>
      <c r="F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row>
    <row r="563" spans="2:57" x14ac:dyDescent="0.45">
      <c r="B563" s="2"/>
      <c r="C563" s="2"/>
      <c r="D563" s="2"/>
      <c r="E563" s="2"/>
      <c r="F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row>
    <row r="564" spans="2:57" x14ac:dyDescent="0.45">
      <c r="B564" s="2"/>
      <c r="C564" s="2"/>
      <c r="D564" s="2"/>
      <c r="E564" s="2"/>
      <c r="F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row>
    <row r="565" spans="2:57" x14ac:dyDescent="0.45">
      <c r="B565" s="2"/>
      <c r="C565" s="2"/>
      <c r="D565" s="2"/>
      <c r="E565" s="2"/>
      <c r="F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row>
    <row r="566" spans="2:57" x14ac:dyDescent="0.45">
      <c r="B566" s="2"/>
      <c r="C566" s="2"/>
      <c r="D566" s="2"/>
      <c r="E566" s="2"/>
      <c r="F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row>
    <row r="567" spans="2:57" x14ac:dyDescent="0.45">
      <c r="B567" s="2"/>
      <c r="C567" s="2"/>
      <c r="D567" s="2"/>
      <c r="E567" s="2"/>
      <c r="F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row>
    <row r="568" spans="2:57" x14ac:dyDescent="0.45">
      <c r="B568" s="2"/>
      <c r="C568" s="2"/>
      <c r="D568" s="2"/>
      <c r="E568" s="2"/>
      <c r="F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row>
    <row r="569" spans="2:57" x14ac:dyDescent="0.45">
      <c r="B569" s="2"/>
      <c r="C569" s="2"/>
      <c r="D569" s="2"/>
      <c r="E569" s="2"/>
      <c r="F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row>
    <row r="570" spans="2:57" x14ac:dyDescent="0.45">
      <c r="B570" s="2"/>
      <c r="C570" s="2"/>
      <c r="D570" s="2"/>
      <c r="E570" s="2"/>
      <c r="F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row>
    <row r="571" spans="2:57" x14ac:dyDescent="0.45">
      <c r="B571" s="2"/>
      <c r="C571" s="2"/>
      <c r="D571" s="2"/>
      <c r="E571" s="2"/>
      <c r="F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row>
    <row r="572" spans="2:57" x14ac:dyDescent="0.45">
      <c r="B572" s="2"/>
      <c r="C572" s="2"/>
      <c r="D572" s="2"/>
      <c r="E572" s="2"/>
      <c r="F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row>
    <row r="573" spans="2:57" x14ac:dyDescent="0.45">
      <c r="B573" s="2"/>
      <c r="C573" s="2"/>
      <c r="D573" s="2"/>
      <c r="E573" s="2"/>
      <c r="F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row>
    <row r="574" spans="2:57" x14ac:dyDescent="0.45">
      <c r="B574" s="2"/>
      <c r="C574" s="2"/>
      <c r="D574" s="2"/>
      <c r="E574" s="2"/>
      <c r="F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row>
    <row r="575" spans="2:57" x14ac:dyDescent="0.45">
      <c r="B575" s="2"/>
      <c r="C575" s="2"/>
      <c r="D575" s="2"/>
      <c r="E575" s="2"/>
      <c r="F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row>
    <row r="576" spans="2:57" x14ac:dyDescent="0.45">
      <c r="B576" s="2"/>
      <c r="C576" s="2"/>
      <c r="D576" s="2"/>
      <c r="E576" s="2"/>
      <c r="F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row>
    <row r="577" spans="2:57" x14ac:dyDescent="0.45">
      <c r="B577" s="2"/>
      <c r="C577" s="2"/>
      <c r="D577" s="2"/>
      <c r="E577" s="2"/>
      <c r="F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row>
    <row r="578" spans="2:57" x14ac:dyDescent="0.45">
      <c r="B578" s="2"/>
      <c r="C578" s="2"/>
      <c r="D578" s="2"/>
      <c r="E578" s="2"/>
      <c r="F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row>
    <row r="579" spans="2:57" x14ac:dyDescent="0.45">
      <c r="B579" s="2"/>
      <c r="C579" s="2"/>
      <c r="D579" s="2"/>
      <c r="E579" s="2"/>
      <c r="F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row>
    <row r="580" spans="2:57" x14ac:dyDescent="0.45">
      <c r="B580" s="2"/>
      <c r="C580" s="2"/>
      <c r="D580" s="2"/>
      <c r="E580" s="2"/>
      <c r="F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row>
    <row r="581" spans="2:57" x14ac:dyDescent="0.45">
      <c r="B581" s="2"/>
      <c r="C581" s="2"/>
      <c r="D581" s="2"/>
      <c r="E581" s="2"/>
      <c r="F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row>
    <row r="582" spans="2:57" x14ac:dyDescent="0.45">
      <c r="B582" s="2"/>
      <c r="C582" s="2"/>
      <c r="D582" s="2"/>
      <c r="E582" s="2"/>
      <c r="F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row>
    <row r="583" spans="2:57" x14ac:dyDescent="0.45">
      <c r="B583" s="2"/>
      <c r="C583" s="2"/>
      <c r="D583" s="2"/>
      <c r="E583" s="2"/>
      <c r="F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row>
    <row r="584" spans="2:57" x14ac:dyDescent="0.45">
      <c r="B584" s="2"/>
      <c r="C584" s="2"/>
      <c r="D584" s="2"/>
      <c r="E584" s="2"/>
      <c r="F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row>
    <row r="585" spans="2:57" x14ac:dyDescent="0.45">
      <c r="B585" s="2"/>
      <c r="C585" s="2"/>
      <c r="D585" s="2"/>
      <c r="E585" s="2"/>
      <c r="F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row>
    <row r="586" spans="2:57" x14ac:dyDescent="0.45">
      <c r="B586" s="2"/>
      <c r="C586" s="2"/>
      <c r="D586" s="2"/>
      <c r="E586" s="2"/>
      <c r="F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row>
    <row r="587" spans="2:57" x14ac:dyDescent="0.45">
      <c r="B587" s="2"/>
      <c r="C587" s="2"/>
      <c r="D587" s="2"/>
      <c r="E587" s="2"/>
      <c r="F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row>
    <row r="588" spans="2:57" x14ac:dyDescent="0.45">
      <c r="B588" s="2"/>
      <c r="C588" s="2"/>
      <c r="D588" s="2"/>
      <c r="E588" s="2"/>
      <c r="F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row>
    <row r="589" spans="2:57" x14ac:dyDescent="0.45">
      <c r="B589" s="2"/>
      <c r="C589" s="2"/>
      <c r="D589" s="2"/>
      <c r="E589" s="2"/>
      <c r="F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row>
    <row r="590" spans="2:57" x14ac:dyDescent="0.45">
      <c r="B590" s="2"/>
      <c r="C590" s="2"/>
      <c r="D590" s="2"/>
      <c r="E590" s="2"/>
      <c r="F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row>
    <row r="591" spans="2:57" x14ac:dyDescent="0.45">
      <c r="B591" s="2"/>
      <c r="C591" s="2"/>
      <c r="D591" s="2"/>
      <c r="E591" s="2"/>
      <c r="F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row>
    <row r="592" spans="2:57" x14ac:dyDescent="0.45">
      <c r="B592" s="2"/>
      <c r="C592" s="2"/>
      <c r="D592" s="2"/>
      <c r="E592" s="2"/>
      <c r="F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row>
    <row r="593" spans="2:57" x14ac:dyDescent="0.45">
      <c r="B593" s="2"/>
      <c r="C593" s="2"/>
      <c r="D593" s="2"/>
      <c r="E593" s="2"/>
      <c r="F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row>
    <row r="594" spans="2:57" x14ac:dyDescent="0.45">
      <c r="B594" s="2"/>
      <c r="C594" s="2"/>
      <c r="D594" s="2"/>
      <c r="E594" s="2"/>
      <c r="F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row>
    <row r="595" spans="2:57" x14ac:dyDescent="0.45">
      <c r="B595" s="2"/>
      <c r="C595" s="2"/>
      <c r="D595" s="2"/>
      <c r="E595" s="2"/>
      <c r="F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row>
    <row r="596" spans="2:57" x14ac:dyDescent="0.45">
      <c r="B596" s="2"/>
      <c r="C596" s="2"/>
      <c r="D596" s="2"/>
      <c r="E596" s="2"/>
      <c r="F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row>
    <row r="597" spans="2:57" x14ac:dyDescent="0.45">
      <c r="B597" s="2"/>
      <c r="C597" s="2"/>
      <c r="D597" s="2"/>
      <c r="E597" s="2"/>
      <c r="F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row>
    <row r="598" spans="2:57" x14ac:dyDescent="0.45">
      <c r="B598" s="2"/>
      <c r="C598" s="2"/>
      <c r="D598" s="2"/>
      <c r="E598" s="2"/>
      <c r="F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row>
    <row r="599" spans="2:57" x14ac:dyDescent="0.45">
      <c r="B599" s="2"/>
      <c r="C599" s="2"/>
      <c r="D599" s="2"/>
      <c r="E599" s="2"/>
      <c r="F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row>
    <row r="600" spans="2:57" x14ac:dyDescent="0.45">
      <c r="B600" s="2"/>
      <c r="C600" s="2"/>
      <c r="D600" s="2"/>
      <c r="E600" s="2"/>
      <c r="F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row>
    <row r="601" spans="2:57" x14ac:dyDescent="0.45">
      <c r="B601" s="2"/>
      <c r="C601" s="2"/>
      <c r="D601" s="2"/>
      <c r="E601" s="2"/>
      <c r="F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row>
    <row r="602" spans="2:57" x14ac:dyDescent="0.45">
      <c r="B602" s="2"/>
      <c r="C602" s="2"/>
      <c r="D602" s="2"/>
      <c r="E602" s="2"/>
      <c r="F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row>
    <row r="603" spans="2:57" x14ac:dyDescent="0.45">
      <c r="B603" s="2"/>
      <c r="C603" s="2"/>
      <c r="D603" s="2"/>
      <c r="E603" s="2"/>
      <c r="F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row>
    <row r="604" spans="2:57" x14ac:dyDescent="0.45">
      <c r="B604" s="2"/>
      <c r="C604" s="2"/>
      <c r="D604" s="2"/>
      <c r="E604" s="2"/>
      <c r="F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row>
    <row r="605" spans="2:57" x14ac:dyDescent="0.45">
      <c r="B605" s="2"/>
      <c r="C605" s="2"/>
      <c r="D605" s="2"/>
      <c r="E605" s="2"/>
      <c r="F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row>
    <row r="606" spans="2:57" x14ac:dyDescent="0.45">
      <c r="B606" s="2"/>
      <c r="C606" s="2"/>
      <c r="D606" s="2"/>
      <c r="E606" s="2"/>
      <c r="F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row>
    <row r="607" spans="2:57" x14ac:dyDescent="0.45">
      <c r="B607" s="2"/>
      <c r="C607" s="2"/>
      <c r="D607" s="2"/>
      <c r="E607" s="2"/>
      <c r="F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row>
    <row r="608" spans="2:57" x14ac:dyDescent="0.45">
      <c r="B608" s="2"/>
      <c r="C608" s="2"/>
      <c r="D608" s="2"/>
      <c r="E608" s="2"/>
      <c r="F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row>
    <row r="609" spans="2:57" x14ac:dyDescent="0.45">
      <c r="B609" s="2"/>
      <c r="C609" s="2"/>
      <c r="D609" s="2"/>
      <c r="E609" s="2"/>
      <c r="F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row>
    <row r="610" spans="2:57" x14ac:dyDescent="0.45">
      <c r="B610" s="2"/>
      <c r="C610" s="2"/>
      <c r="D610" s="2"/>
      <c r="E610" s="2"/>
      <c r="F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row>
    <row r="611" spans="2:57" x14ac:dyDescent="0.45">
      <c r="B611" s="2"/>
      <c r="C611" s="2"/>
      <c r="D611" s="2"/>
      <c r="E611" s="2"/>
      <c r="F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row>
    <row r="612" spans="2:57" x14ac:dyDescent="0.45">
      <c r="B612" s="2"/>
      <c r="C612" s="2"/>
      <c r="D612" s="2"/>
      <c r="E612" s="2"/>
      <c r="F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row>
    <row r="613" spans="2:57" x14ac:dyDescent="0.45">
      <c r="B613" s="2"/>
      <c r="C613" s="2"/>
      <c r="D613" s="2"/>
      <c r="E613" s="2"/>
      <c r="F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row>
    <row r="614" spans="2:57" x14ac:dyDescent="0.45">
      <c r="B614" s="2"/>
      <c r="C614" s="2"/>
      <c r="D614" s="2"/>
      <c r="E614" s="2"/>
      <c r="F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row>
    <row r="615" spans="2:57" x14ac:dyDescent="0.45">
      <c r="B615" s="2"/>
      <c r="C615" s="2"/>
      <c r="D615" s="2"/>
      <c r="E615" s="2"/>
      <c r="F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row>
    <row r="616" spans="2:57" x14ac:dyDescent="0.45">
      <c r="B616" s="2"/>
      <c r="C616" s="2"/>
      <c r="D616" s="2"/>
      <c r="E616" s="2"/>
      <c r="F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row>
    <row r="617" spans="2:57" x14ac:dyDescent="0.45">
      <c r="B617" s="2"/>
      <c r="C617" s="2"/>
      <c r="D617" s="2"/>
      <c r="E617" s="2"/>
      <c r="F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row>
    <row r="618" spans="2:57" x14ac:dyDescent="0.45">
      <c r="B618" s="2"/>
      <c r="C618" s="2"/>
      <c r="D618" s="2"/>
      <c r="E618" s="2"/>
      <c r="F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row>
    <row r="619" spans="2:57" x14ac:dyDescent="0.45">
      <c r="B619" s="2"/>
      <c r="C619" s="2"/>
      <c r="D619" s="2"/>
      <c r="E619" s="2"/>
      <c r="F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row>
    <row r="620" spans="2:57" x14ac:dyDescent="0.45">
      <c r="B620" s="2"/>
      <c r="C620" s="2"/>
      <c r="D620" s="2"/>
      <c r="E620" s="2"/>
      <c r="F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row>
    <row r="621" spans="2:57" x14ac:dyDescent="0.45">
      <c r="B621" s="2"/>
      <c r="C621" s="2"/>
      <c r="D621" s="2"/>
      <c r="E621" s="2"/>
      <c r="F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row>
    <row r="622" spans="2:57" x14ac:dyDescent="0.45">
      <c r="B622" s="2"/>
      <c r="C622" s="2"/>
      <c r="D622" s="2"/>
      <c r="E622" s="2"/>
      <c r="F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row>
    <row r="623" spans="2:57" x14ac:dyDescent="0.45">
      <c r="B623" s="2"/>
      <c r="C623" s="2"/>
      <c r="D623" s="2"/>
      <c r="E623" s="2"/>
      <c r="F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row>
    <row r="624" spans="2:57" x14ac:dyDescent="0.45">
      <c r="B624" s="2"/>
      <c r="C624" s="2"/>
      <c r="D624" s="2"/>
      <c r="E624" s="2"/>
      <c r="F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row>
    <row r="625" spans="2:57" x14ac:dyDescent="0.45">
      <c r="B625" s="2"/>
      <c r="C625" s="2"/>
      <c r="D625" s="2"/>
      <c r="E625" s="2"/>
      <c r="F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row>
    <row r="626" spans="2:57" x14ac:dyDescent="0.45">
      <c r="B626" s="2"/>
      <c r="C626" s="2"/>
      <c r="D626" s="2"/>
      <c r="E626" s="2"/>
      <c r="F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row>
    <row r="627" spans="2:57" x14ac:dyDescent="0.45">
      <c r="B627" s="2"/>
      <c r="C627" s="2"/>
      <c r="D627" s="2"/>
      <c r="E627" s="2"/>
      <c r="F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row>
    <row r="628" spans="2:57" x14ac:dyDescent="0.45">
      <c r="B628" s="2"/>
      <c r="C628" s="2"/>
      <c r="D628" s="2"/>
      <c r="E628" s="2"/>
      <c r="F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row>
    <row r="629" spans="2:57" x14ac:dyDescent="0.45">
      <c r="B629" s="2"/>
      <c r="C629" s="2"/>
      <c r="D629" s="2"/>
      <c r="E629" s="2"/>
      <c r="F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row>
    <row r="630" spans="2:57" x14ac:dyDescent="0.45">
      <c r="B630" s="2"/>
      <c r="C630" s="2"/>
      <c r="D630" s="2"/>
      <c r="E630" s="2"/>
      <c r="F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row>
    <row r="631" spans="2:57" x14ac:dyDescent="0.45">
      <c r="B631" s="2"/>
      <c r="C631" s="2"/>
      <c r="D631" s="2"/>
      <c r="E631" s="2"/>
      <c r="F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row>
    <row r="632" spans="2:57" x14ac:dyDescent="0.45">
      <c r="B632" s="2"/>
      <c r="C632" s="2"/>
      <c r="D632" s="2"/>
      <c r="E632" s="2"/>
      <c r="F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row>
    <row r="633" spans="2:57" x14ac:dyDescent="0.45">
      <c r="B633" s="2"/>
      <c r="C633" s="2"/>
      <c r="D633" s="2"/>
      <c r="E633" s="2"/>
      <c r="F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row>
    <row r="634" spans="2:57" x14ac:dyDescent="0.45">
      <c r="B634" s="2"/>
      <c r="C634" s="2"/>
      <c r="D634" s="2"/>
      <c r="E634" s="2"/>
      <c r="F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row>
    <row r="635" spans="2:57" x14ac:dyDescent="0.45">
      <c r="B635" s="2"/>
      <c r="C635" s="2"/>
      <c r="D635" s="2"/>
      <c r="E635" s="2"/>
      <c r="F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row>
    <row r="636" spans="2:57" x14ac:dyDescent="0.45">
      <c r="B636" s="2"/>
      <c r="C636" s="2"/>
      <c r="D636" s="2"/>
      <c r="E636" s="2"/>
      <c r="F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row>
    <row r="637" spans="2:57" x14ac:dyDescent="0.45">
      <c r="B637" s="2"/>
      <c r="C637" s="2"/>
      <c r="D637" s="2"/>
      <c r="E637" s="2"/>
      <c r="F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row>
    <row r="638" spans="2:57" x14ac:dyDescent="0.45">
      <c r="B638" s="2"/>
      <c r="C638" s="2"/>
      <c r="D638" s="2"/>
      <c r="E638" s="2"/>
      <c r="F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row>
    <row r="639" spans="2:57" x14ac:dyDescent="0.45">
      <c r="B639" s="2"/>
      <c r="C639" s="2"/>
      <c r="D639" s="2"/>
      <c r="E639" s="2"/>
      <c r="F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row>
    <row r="640" spans="2:57" x14ac:dyDescent="0.45">
      <c r="B640" s="2"/>
      <c r="C640" s="2"/>
      <c r="D640" s="2"/>
      <c r="E640" s="2"/>
      <c r="F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row>
    <row r="641" spans="2:57" x14ac:dyDescent="0.45">
      <c r="B641" s="2"/>
      <c r="C641" s="2"/>
      <c r="D641" s="2"/>
      <c r="E641" s="2"/>
      <c r="F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row>
    <row r="642" spans="2:57" x14ac:dyDescent="0.45">
      <c r="B642" s="2"/>
      <c r="C642" s="2"/>
      <c r="D642" s="2"/>
      <c r="E642" s="2"/>
      <c r="F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row>
    <row r="643" spans="2:57" x14ac:dyDescent="0.45">
      <c r="B643" s="2"/>
      <c r="C643" s="2"/>
      <c r="D643" s="2"/>
      <c r="E643" s="2"/>
      <c r="F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row>
    <row r="644" spans="2:57" x14ac:dyDescent="0.45">
      <c r="B644" s="2"/>
      <c r="C644" s="2"/>
      <c r="D644" s="2"/>
      <c r="E644" s="2"/>
      <c r="F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row>
    <row r="645" spans="2:57" x14ac:dyDescent="0.45">
      <c r="B645" s="2"/>
      <c r="C645" s="2"/>
      <c r="D645" s="2"/>
      <c r="E645" s="2"/>
      <c r="F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row>
    <row r="646" spans="2:57" x14ac:dyDescent="0.45">
      <c r="B646" s="2"/>
      <c r="C646" s="2"/>
      <c r="D646" s="2"/>
      <c r="E646" s="2"/>
      <c r="F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row>
    <row r="647" spans="2:57" x14ac:dyDescent="0.45">
      <c r="B647" s="2"/>
      <c r="C647" s="2"/>
      <c r="D647" s="2"/>
      <c r="E647" s="2"/>
      <c r="F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row>
    <row r="648" spans="2:57" x14ac:dyDescent="0.45">
      <c r="B648" s="2"/>
      <c r="C648" s="2"/>
      <c r="D648" s="2"/>
      <c r="E648" s="2"/>
      <c r="F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row>
    <row r="649" spans="2:57" x14ac:dyDescent="0.45">
      <c r="B649" s="2"/>
      <c r="C649" s="2"/>
      <c r="D649" s="2"/>
      <c r="E649" s="2"/>
      <c r="F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row>
    <row r="650" spans="2:57" x14ac:dyDescent="0.45">
      <c r="B650" s="2"/>
      <c r="C650" s="2"/>
      <c r="D650" s="2"/>
      <c r="E650" s="2"/>
      <c r="F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row>
    <row r="651" spans="2:57" x14ac:dyDescent="0.45">
      <c r="B651" s="2"/>
      <c r="C651" s="2"/>
      <c r="D651" s="2"/>
      <c r="E651" s="2"/>
      <c r="F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row>
    <row r="652" spans="2:57" x14ac:dyDescent="0.45">
      <c r="B652" s="2"/>
      <c r="C652" s="2"/>
      <c r="D652" s="2"/>
      <c r="E652" s="2"/>
      <c r="F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row>
    <row r="653" spans="2:57" x14ac:dyDescent="0.45">
      <c r="B653" s="2"/>
      <c r="C653" s="2"/>
      <c r="D653" s="2"/>
      <c r="E653" s="2"/>
      <c r="F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row>
    <row r="654" spans="2:57" x14ac:dyDescent="0.45">
      <c r="B654" s="2"/>
      <c r="C654" s="2"/>
      <c r="D654" s="2"/>
      <c r="E654" s="2"/>
      <c r="F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row>
    <row r="655" spans="2:57" x14ac:dyDescent="0.45">
      <c r="B655" s="2"/>
      <c r="C655" s="2"/>
      <c r="D655" s="2"/>
      <c r="E655" s="2"/>
      <c r="F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row>
    <row r="656" spans="2:57" x14ac:dyDescent="0.45">
      <c r="B656" s="2"/>
      <c r="C656" s="2"/>
      <c r="D656" s="2"/>
      <c r="E656" s="2"/>
      <c r="F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row>
    <row r="657" spans="2:57" x14ac:dyDescent="0.45">
      <c r="B657" s="2"/>
      <c r="C657" s="2"/>
      <c r="D657" s="2"/>
      <c r="E657" s="2"/>
      <c r="F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row>
    <row r="658" spans="2:57" x14ac:dyDescent="0.45">
      <c r="B658" s="2"/>
      <c r="C658" s="2"/>
      <c r="D658" s="2"/>
      <c r="E658" s="2"/>
      <c r="F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row>
    <row r="659" spans="2:57" x14ac:dyDescent="0.45">
      <c r="B659" s="2"/>
      <c r="C659" s="2"/>
      <c r="D659" s="2"/>
      <c r="E659" s="2"/>
      <c r="F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row>
    <row r="660" spans="2:57" x14ac:dyDescent="0.45">
      <c r="B660" s="2"/>
      <c r="C660" s="2"/>
      <c r="D660" s="2"/>
      <c r="E660" s="2"/>
      <c r="F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row>
    <row r="661" spans="2:57" x14ac:dyDescent="0.45">
      <c r="B661" s="2"/>
      <c r="C661" s="2"/>
      <c r="D661" s="2"/>
      <c r="E661" s="2"/>
      <c r="F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row>
    <row r="662" spans="2:57" x14ac:dyDescent="0.45">
      <c r="B662" s="2"/>
      <c r="C662" s="2"/>
      <c r="D662" s="2"/>
      <c r="E662" s="2"/>
      <c r="F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row>
    <row r="663" spans="2:57" x14ac:dyDescent="0.45">
      <c r="B663" s="2"/>
      <c r="C663" s="2"/>
      <c r="D663" s="2"/>
      <c r="E663" s="2"/>
      <c r="F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row>
    <row r="664" spans="2:57" x14ac:dyDescent="0.45">
      <c r="B664" s="2"/>
      <c r="C664" s="2"/>
      <c r="D664" s="2"/>
      <c r="E664" s="2"/>
      <c r="F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row>
    <row r="665" spans="2:57" x14ac:dyDescent="0.45">
      <c r="B665" s="2"/>
      <c r="C665" s="2"/>
      <c r="D665" s="2"/>
      <c r="E665" s="2"/>
      <c r="F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row>
    <row r="666" spans="2:57" x14ac:dyDescent="0.45">
      <c r="B666" s="2"/>
      <c r="C666" s="2"/>
      <c r="D666" s="2"/>
      <c r="E666" s="2"/>
      <c r="F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row>
    <row r="667" spans="2:57" x14ac:dyDescent="0.45">
      <c r="B667" s="2"/>
      <c r="C667" s="2"/>
      <c r="D667" s="2"/>
      <c r="E667" s="2"/>
      <c r="F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row>
    <row r="668" spans="2:57" x14ac:dyDescent="0.45">
      <c r="B668" s="2"/>
      <c r="C668" s="2"/>
      <c r="D668" s="2"/>
      <c r="E668" s="2"/>
      <c r="F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row>
    <row r="669" spans="2:57" x14ac:dyDescent="0.45">
      <c r="B669" s="2"/>
      <c r="C669" s="2"/>
      <c r="D669" s="2"/>
      <c r="E669" s="2"/>
      <c r="F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row>
    <row r="670" spans="2:57" x14ac:dyDescent="0.45">
      <c r="B670" s="2"/>
      <c r="C670" s="2"/>
      <c r="D670" s="2"/>
      <c r="E670" s="2"/>
      <c r="F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row>
    <row r="671" spans="2:57" x14ac:dyDescent="0.45">
      <c r="B671" s="2"/>
      <c r="C671" s="2"/>
      <c r="D671" s="2"/>
      <c r="E671" s="2"/>
      <c r="F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row>
    <row r="672" spans="2:57" x14ac:dyDescent="0.45">
      <c r="B672" s="2"/>
      <c r="C672" s="2"/>
      <c r="D672" s="2"/>
      <c r="E672" s="2"/>
      <c r="F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row>
    <row r="673" spans="2:57" x14ac:dyDescent="0.45">
      <c r="B673" s="2"/>
      <c r="C673" s="2"/>
      <c r="D673" s="2"/>
      <c r="E673" s="2"/>
      <c r="F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row>
    <row r="674" spans="2:57" x14ac:dyDescent="0.45">
      <c r="B674" s="2"/>
      <c r="C674" s="2"/>
      <c r="D674" s="2"/>
      <c r="E674" s="2"/>
      <c r="F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row>
    <row r="675" spans="2:57" x14ac:dyDescent="0.45">
      <c r="B675" s="2"/>
      <c r="C675" s="2"/>
      <c r="D675" s="2"/>
      <c r="E675" s="2"/>
      <c r="F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row>
    <row r="676" spans="2:57" x14ac:dyDescent="0.45">
      <c r="B676" s="2"/>
      <c r="C676" s="2"/>
      <c r="D676" s="2"/>
      <c r="E676" s="2"/>
      <c r="F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row>
    <row r="677" spans="2:57" x14ac:dyDescent="0.45">
      <c r="B677" s="2"/>
      <c r="C677" s="2"/>
      <c r="D677" s="2"/>
      <c r="E677" s="2"/>
      <c r="F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row>
    <row r="678" spans="2:57" x14ac:dyDescent="0.45">
      <c r="B678" s="2"/>
      <c r="C678" s="2"/>
      <c r="D678" s="2"/>
      <c r="E678" s="2"/>
      <c r="F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row>
    <row r="679" spans="2:57" x14ac:dyDescent="0.45">
      <c r="B679" s="2"/>
      <c r="C679" s="2"/>
      <c r="D679" s="2"/>
      <c r="E679" s="2"/>
      <c r="F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row>
    <row r="680" spans="2:57" x14ac:dyDescent="0.45">
      <c r="B680" s="2"/>
      <c r="C680" s="2"/>
      <c r="D680" s="2"/>
      <c r="E680" s="2"/>
      <c r="F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row>
    <row r="681" spans="2:57" x14ac:dyDescent="0.45">
      <c r="B681" s="2"/>
      <c r="C681" s="2"/>
      <c r="D681" s="2"/>
      <c r="E681" s="2"/>
      <c r="F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row>
    <row r="682" spans="2:57" x14ac:dyDescent="0.45">
      <c r="B682" s="2"/>
      <c r="C682" s="2"/>
      <c r="D682" s="2"/>
      <c r="E682" s="2"/>
      <c r="F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row>
    <row r="683" spans="2:57" x14ac:dyDescent="0.45">
      <c r="B683" s="2"/>
      <c r="C683" s="2"/>
      <c r="D683" s="2"/>
      <c r="E683" s="2"/>
      <c r="F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row>
    <row r="684" spans="2:57" x14ac:dyDescent="0.45">
      <c r="B684" s="2"/>
      <c r="C684" s="2"/>
      <c r="D684" s="2"/>
      <c r="E684" s="2"/>
      <c r="F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row>
    <row r="685" spans="2:57" x14ac:dyDescent="0.45">
      <c r="B685" s="2"/>
      <c r="C685" s="2"/>
      <c r="D685" s="2"/>
      <c r="E685" s="2"/>
      <c r="F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row>
    <row r="686" spans="2:57" x14ac:dyDescent="0.45">
      <c r="B686" s="2"/>
      <c r="C686" s="2"/>
      <c r="D686" s="2"/>
      <c r="E686" s="2"/>
      <c r="F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row>
    <row r="687" spans="2:57" x14ac:dyDescent="0.45">
      <c r="B687" s="2"/>
      <c r="C687" s="2"/>
      <c r="D687" s="2"/>
      <c r="E687" s="2"/>
      <c r="F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row>
    <row r="688" spans="2:57" x14ac:dyDescent="0.45">
      <c r="B688" s="2"/>
      <c r="C688" s="2"/>
      <c r="D688" s="2"/>
      <c r="E688" s="2"/>
      <c r="F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row>
    <row r="689" spans="2:57" x14ac:dyDescent="0.45">
      <c r="B689" s="2"/>
      <c r="C689" s="2"/>
      <c r="D689" s="2"/>
      <c r="E689" s="2"/>
      <c r="F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row>
    <row r="690" spans="2:57" x14ac:dyDescent="0.45">
      <c r="B690" s="2"/>
      <c r="C690" s="2"/>
      <c r="D690" s="2"/>
      <c r="E690" s="2"/>
      <c r="F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row>
    <row r="691" spans="2:57" x14ac:dyDescent="0.45">
      <c r="B691" s="2"/>
      <c r="C691" s="2"/>
      <c r="D691" s="2"/>
      <c r="E691" s="2"/>
      <c r="F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row>
    <row r="692" spans="2:57" x14ac:dyDescent="0.45">
      <c r="B692" s="2"/>
      <c r="C692" s="2"/>
      <c r="D692" s="2"/>
      <c r="E692" s="2"/>
      <c r="F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row>
    <row r="693" spans="2:57" x14ac:dyDescent="0.45">
      <c r="B693" s="2"/>
      <c r="C693" s="2"/>
      <c r="D693" s="2"/>
      <c r="E693" s="2"/>
      <c r="F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row>
    <row r="694" spans="2:57" x14ac:dyDescent="0.45">
      <c r="B694" s="2"/>
      <c r="C694" s="2"/>
      <c r="D694" s="2"/>
      <c r="E694" s="2"/>
      <c r="F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row>
    <row r="695" spans="2:57" x14ac:dyDescent="0.45">
      <c r="B695" s="2"/>
      <c r="C695" s="2"/>
      <c r="D695" s="2"/>
      <c r="E695" s="2"/>
      <c r="F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row>
    <row r="696" spans="2:57" x14ac:dyDescent="0.45">
      <c r="B696" s="2"/>
      <c r="C696" s="2"/>
      <c r="D696" s="2"/>
      <c r="E696" s="2"/>
      <c r="F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row>
    <row r="697" spans="2:57" x14ac:dyDescent="0.45">
      <c r="B697" s="2"/>
      <c r="C697" s="2"/>
      <c r="D697" s="2"/>
      <c r="E697" s="2"/>
      <c r="F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row>
    <row r="698" spans="2:57" x14ac:dyDescent="0.45">
      <c r="B698" s="2"/>
      <c r="C698" s="2"/>
      <c r="D698" s="2"/>
      <c r="E698" s="2"/>
      <c r="F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row>
    <row r="699" spans="2:57" x14ac:dyDescent="0.45">
      <c r="B699" s="2"/>
      <c r="C699" s="2"/>
      <c r="D699" s="2"/>
      <c r="E699" s="2"/>
      <c r="F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row>
    <row r="700" spans="2:57" x14ac:dyDescent="0.45">
      <c r="B700" s="2"/>
      <c r="C700" s="2"/>
      <c r="D700" s="2"/>
      <c r="E700" s="2"/>
      <c r="F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row>
    <row r="701" spans="2:57" x14ac:dyDescent="0.45">
      <c r="B701" s="2"/>
      <c r="C701" s="2"/>
      <c r="D701" s="2"/>
      <c r="E701" s="2"/>
      <c r="F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row>
    <row r="702" spans="2:57" x14ac:dyDescent="0.45">
      <c r="B702" s="2"/>
      <c r="C702" s="2"/>
      <c r="D702" s="2"/>
      <c r="E702" s="2"/>
      <c r="F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row>
    <row r="703" spans="2:57" x14ac:dyDescent="0.45">
      <c r="B703" s="2"/>
      <c r="C703" s="2"/>
      <c r="D703" s="2"/>
      <c r="E703" s="2"/>
      <c r="F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row>
    <row r="704" spans="2:57" x14ac:dyDescent="0.45">
      <c r="B704" s="2"/>
      <c r="C704" s="2"/>
      <c r="D704" s="2"/>
      <c r="E704" s="2"/>
      <c r="F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row>
    <row r="705" spans="2:57" x14ac:dyDescent="0.45">
      <c r="B705" s="2"/>
      <c r="C705" s="2"/>
      <c r="D705" s="2"/>
      <c r="E705" s="2"/>
      <c r="F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row>
    <row r="706" spans="2:57" x14ac:dyDescent="0.45">
      <c r="B706" s="2"/>
      <c r="C706" s="2"/>
      <c r="D706" s="2"/>
      <c r="E706" s="2"/>
      <c r="F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row>
    <row r="707" spans="2:57" x14ac:dyDescent="0.45">
      <c r="B707" s="2"/>
      <c r="C707" s="2"/>
      <c r="D707" s="2"/>
      <c r="E707" s="2"/>
      <c r="F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row>
    <row r="708" spans="2:57" x14ac:dyDescent="0.45">
      <c r="B708" s="2"/>
      <c r="C708" s="2"/>
      <c r="D708" s="2"/>
      <c r="E708" s="2"/>
      <c r="F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row>
    <row r="709" spans="2:57" x14ac:dyDescent="0.45">
      <c r="B709" s="2"/>
      <c r="C709" s="2"/>
      <c r="D709" s="2"/>
      <c r="E709" s="2"/>
      <c r="F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row>
    <row r="710" spans="2:57" x14ac:dyDescent="0.45">
      <c r="B710" s="2"/>
      <c r="C710" s="2"/>
      <c r="D710" s="2"/>
      <c r="E710" s="2"/>
      <c r="F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row>
    <row r="711" spans="2:57" x14ac:dyDescent="0.45">
      <c r="B711" s="2"/>
      <c r="C711" s="2"/>
      <c r="D711" s="2"/>
      <c r="E711" s="2"/>
      <c r="F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row>
    <row r="712" spans="2:57" x14ac:dyDescent="0.45">
      <c r="B712" s="2"/>
      <c r="C712" s="2"/>
      <c r="D712" s="2"/>
      <c r="E712" s="2"/>
      <c r="F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row>
    <row r="713" spans="2:57" x14ac:dyDescent="0.45">
      <c r="B713" s="2"/>
      <c r="C713" s="2"/>
      <c r="D713" s="2"/>
      <c r="E713" s="2"/>
      <c r="F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row>
    <row r="714" spans="2:57" x14ac:dyDescent="0.45">
      <c r="B714" s="2"/>
      <c r="C714" s="2"/>
      <c r="D714" s="2"/>
      <c r="E714" s="2"/>
      <c r="F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row>
    <row r="715" spans="2:57" x14ac:dyDescent="0.45">
      <c r="B715" s="2"/>
      <c r="C715" s="2"/>
      <c r="D715" s="2"/>
      <c r="E715" s="2"/>
      <c r="F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row>
    <row r="716" spans="2:57" x14ac:dyDescent="0.45">
      <c r="B716" s="2"/>
      <c r="C716" s="2"/>
      <c r="D716" s="2"/>
      <c r="E716" s="2"/>
      <c r="F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row>
    <row r="717" spans="2:57" x14ac:dyDescent="0.45">
      <c r="B717" s="2"/>
      <c r="C717" s="2"/>
      <c r="D717" s="2"/>
      <c r="E717" s="2"/>
      <c r="F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row>
    <row r="718" spans="2:57" x14ac:dyDescent="0.45">
      <c r="B718" s="2"/>
      <c r="C718" s="2"/>
      <c r="D718" s="2"/>
      <c r="E718" s="2"/>
      <c r="F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row>
    <row r="719" spans="2:57" x14ac:dyDescent="0.45">
      <c r="B719" s="2"/>
      <c r="C719" s="2"/>
      <c r="D719" s="2"/>
      <c r="E719" s="2"/>
      <c r="F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row>
    <row r="720" spans="2:57" x14ac:dyDescent="0.45">
      <c r="B720" s="2"/>
      <c r="C720" s="2"/>
      <c r="D720" s="2"/>
      <c r="E720" s="2"/>
      <c r="F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row>
    <row r="721" spans="2:57" x14ac:dyDescent="0.45">
      <c r="B721" s="2"/>
      <c r="C721" s="2"/>
      <c r="D721" s="2"/>
      <c r="E721" s="2"/>
      <c r="F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row>
    <row r="722" spans="2:57" x14ac:dyDescent="0.45">
      <c r="B722" s="2"/>
      <c r="C722" s="2"/>
      <c r="D722" s="2"/>
      <c r="E722" s="2"/>
      <c r="F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row>
    <row r="723" spans="2:57" x14ac:dyDescent="0.45">
      <c r="B723" s="2"/>
      <c r="C723" s="2"/>
      <c r="D723" s="2"/>
      <c r="E723" s="2"/>
      <c r="F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row>
    <row r="724" spans="2:57" x14ac:dyDescent="0.45">
      <c r="B724" s="2"/>
      <c r="C724" s="2"/>
      <c r="D724" s="2"/>
      <c r="E724" s="2"/>
      <c r="F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row>
    <row r="725" spans="2:57" x14ac:dyDescent="0.45">
      <c r="B725" s="2"/>
      <c r="C725" s="2"/>
      <c r="D725" s="2"/>
      <c r="E725" s="2"/>
      <c r="F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row>
    <row r="726" spans="2:57" x14ac:dyDescent="0.45">
      <c r="B726" s="2"/>
      <c r="C726" s="2"/>
      <c r="D726" s="2"/>
      <c r="E726" s="2"/>
      <c r="F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row>
    <row r="727" spans="2:57" x14ac:dyDescent="0.45">
      <c r="B727" s="2"/>
      <c r="C727" s="2"/>
      <c r="D727" s="2"/>
      <c r="E727" s="2"/>
      <c r="F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row>
    <row r="728" spans="2:57" x14ac:dyDescent="0.45">
      <c r="B728" s="2"/>
      <c r="C728" s="2"/>
      <c r="D728" s="2"/>
      <c r="E728" s="2"/>
      <c r="F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row>
    <row r="729" spans="2:57" x14ac:dyDescent="0.45">
      <c r="B729" s="2"/>
      <c r="C729" s="2"/>
      <c r="D729" s="2"/>
      <c r="E729" s="2"/>
      <c r="F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row>
    <row r="730" spans="2:57" x14ac:dyDescent="0.45">
      <c r="B730" s="2"/>
      <c r="C730" s="2"/>
      <c r="D730" s="2"/>
      <c r="E730" s="2"/>
      <c r="F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row>
    <row r="731" spans="2:57" x14ac:dyDescent="0.45">
      <c r="B731" s="2"/>
      <c r="C731" s="2"/>
      <c r="D731" s="2"/>
      <c r="E731" s="2"/>
      <c r="F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row>
    <row r="732" spans="2:57" x14ac:dyDescent="0.45">
      <c r="B732" s="2"/>
      <c r="C732" s="2"/>
      <c r="D732" s="2"/>
      <c r="E732" s="2"/>
      <c r="F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row>
    <row r="733" spans="2:57" x14ac:dyDescent="0.45">
      <c r="B733" s="2"/>
      <c r="C733" s="2"/>
      <c r="D733" s="2"/>
      <c r="E733" s="2"/>
      <c r="F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row>
    <row r="734" spans="2:57" x14ac:dyDescent="0.45">
      <c r="B734" s="2"/>
      <c r="C734" s="2"/>
      <c r="D734" s="2"/>
      <c r="E734" s="2"/>
      <c r="F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row>
    <row r="735" spans="2:57" x14ac:dyDescent="0.45">
      <c r="B735" s="2"/>
      <c r="C735" s="2"/>
      <c r="D735" s="2"/>
      <c r="E735" s="2"/>
      <c r="F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row>
    <row r="736" spans="2:57" x14ac:dyDescent="0.45">
      <c r="B736" s="2"/>
      <c r="C736" s="2"/>
      <c r="D736" s="2"/>
      <c r="E736" s="2"/>
      <c r="F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row>
    <row r="737" spans="2:57" x14ac:dyDescent="0.45">
      <c r="B737" s="2"/>
      <c r="C737" s="2"/>
      <c r="D737" s="2"/>
      <c r="E737" s="2"/>
      <c r="F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row>
    <row r="738" spans="2:57" x14ac:dyDescent="0.45">
      <c r="B738" s="2"/>
      <c r="C738" s="2"/>
      <c r="D738" s="2"/>
      <c r="E738" s="2"/>
      <c r="F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row>
    <row r="739" spans="2:57" x14ac:dyDescent="0.45">
      <c r="B739" s="2"/>
      <c r="C739" s="2"/>
      <c r="D739" s="2"/>
      <c r="E739" s="2"/>
      <c r="F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row>
    <row r="740" spans="2:57" x14ac:dyDescent="0.45">
      <c r="B740" s="2"/>
      <c r="C740" s="2"/>
      <c r="D740" s="2"/>
      <c r="E740" s="2"/>
      <c r="F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row>
    <row r="741" spans="2:57" x14ac:dyDescent="0.45">
      <c r="B741" s="2"/>
      <c r="C741" s="2"/>
      <c r="D741" s="2"/>
      <c r="E741" s="2"/>
      <c r="F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row>
    <row r="742" spans="2:57" x14ac:dyDescent="0.45">
      <c r="B742" s="2"/>
      <c r="C742" s="2"/>
      <c r="D742" s="2"/>
      <c r="E742" s="2"/>
      <c r="F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row>
    <row r="743" spans="2:57" x14ac:dyDescent="0.45">
      <c r="B743" s="2"/>
      <c r="C743" s="2"/>
      <c r="D743" s="2"/>
      <c r="E743" s="2"/>
      <c r="F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row>
    <row r="744" spans="2:57" x14ac:dyDescent="0.45">
      <c r="B744" s="2"/>
      <c r="C744" s="2"/>
      <c r="D744" s="2"/>
      <c r="E744" s="2"/>
      <c r="F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row>
    <row r="745" spans="2:57" x14ac:dyDescent="0.45">
      <c r="B745" s="2"/>
      <c r="C745" s="2"/>
      <c r="D745" s="2"/>
      <c r="E745" s="2"/>
      <c r="F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row>
    <row r="746" spans="2:57" x14ac:dyDescent="0.45">
      <c r="B746" s="2"/>
      <c r="C746" s="2"/>
      <c r="D746" s="2"/>
      <c r="E746" s="2"/>
      <c r="F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row>
    <row r="747" spans="2:57" x14ac:dyDescent="0.45">
      <c r="B747" s="2"/>
      <c r="C747" s="2"/>
      <c r="D747" s="2"/>
      <c r="E747" s="2"/>
      <c r="F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row>
    <row r="748" spans="2:57" x14ac:dyDescent="0.45">
      <c r="B748" s="2"/>
      <c r="C748" s="2"/>
      <c r="D748" s="2"/>
      <c r="E748" s="2"/>
      <c r="F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row>
    <row r="749" spans="2:57" x14ac:dyDescent="0.45">
      <c r="B749" s="2"/>
      <c r="C749" s="2"/>
      <c r="D749" s="2"/>
      <c r="E749" s="2"/>
      <c r="F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row>
    <row r="750" spans="2:57" x14ac:dyDescent="0.45">
      <c r="B750" s="2"/>
      <c r="C750" s="2"/>
      <c r="D750" s="2"/>
      <c r="E750" s="2"/>
      <c r="F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row>
    <row r="751" spans="2:57" x14ac:dyDescent="0.45">
      <c r="B751" s="2"/>
      <c r="C751" s="2"/>
      <c r="D751" s="2"/>
      <c r="E751" s="2"/>
      <c r="F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row>
    <row r="752" spans="2:57" x14ac:dyDescent="0.45">
      <c r="B752" s="2"/>
      <c r="C752" s="2"/>
      <c r="D752" s="2"/>
      <c r="E752" s="2"/>
      <c r="F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row>
    <row r="753" spans="2:57" x14ac:dyDescent="0.45">
      <c r="B753" s="2"/>
      <c r="C753" s="2"/>
      <c r="D753" s="2"/>
      <c r="E753" s="2"/>
      <c r="F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row>
    <row r="754" spans="2:57" x14ac:dyDescent="0.45">
      <c r="B754" s="2"/>
      <c r="C754" s="2"/>
      <c r="D754" s="2"/>
      <c r="E754" s="2"/>
      <c r="F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row>
    <row r="755" spans="2:57" x14ac:dyDescent="0.45">
      <c r="B755" s="2"/>
      <c r="C755" s="2"/>
      <c r="D755" s="2"/>
      <c r="E755" s="2"/>
      <c r="F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row>
    <row r="756" spans="2:57" x14ac:dyDescent="0.45">
      <c r="B756" s="2"/>
      <c r="C756" s="2"/>
      <c r="D756" s="2"/>
      <c r="E756" s="2"/>
      <c r="F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row>
    <row r="757" spans="2:57" x14ac:dyDescent="0.45">
      <c r="B757" s="2"/>
      <c r="C757" s="2"/>
      <c r="D757" s="2"/>
      <c r="E757" s="2"/>
      <c r="F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row>
    <row r="758" spans="2:57" x14ac:dyDescent="0.45">
      <c r="B758" s="2"/>
      <c r="C758" s="2"/>
      <c r="D758" s="2"/>
      <c r="E758" s="2"/>
      <c r="F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row>
    <row r="759" spans="2:57" x14ac:dyDescent="0.45">
      <c r="B759" s="2"/>
      <c r="C759" s="2"/>
      <c r="D759" s="2"/>
      <c r="E759" s="2"/>
      <c r="F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row>
    <row r="760" spans="2:57" x14ac:dyDescent="0.45">
      <c r="B760" s="2"/>
      <c r="C760" s="2"/>
      <c r="D760" s="2"/>
      <c r="E760" s="2"/>
      <c r="F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row>
    <row r="761" spans="2:57" x14ac:dyDescent="0.45">
      <c r="B761" s="2"/>
      <c r="C761" s="2"/>
      <c r="D761" s="2"/>
      <c r="E761" s="2"/>
      <c r="F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row>
    <row r="762" spans="2:57" x14ac:dyDescent="0.45">
      <c r="B762" s="2"/>
      <c r="C762" s="2"/>
      <c r="D762" s="2"/>
      <c r="E762" s="2"/>
      <c r="F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row>
    <row r="763" spans="2:57" x14ac:dyDescent="0.45">
      <c r="B763" s="2"/>
      <c r="C763" s="2"/>
      <c r="D763" s="2"/>
      <c r="E763" s="2"/>
      <c r="F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row>
    <row r="764" spans="2:57" x14ac:dyDescent="0.45">
      <c r="B764" s="2"/>
      <c r="C764" s="2"/>
      <c r="D764" s="2"/>
      <c r="E764" s="2"/>
      <c r="F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row>
    <row r="765" spans="2:57" x14ac:dyDescent="0.45">
      <c r="B765" s="2"/>
      <c r="C765" s="2"/>
      <c r="D765" s="2"/>
      <c r="E765" s="2"/>
      <c r="F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row>
    <row r="766" spans="2:57" x14ac:dyDescent="0.45">
      <c r="B766" s="2"/>
      <c r="C766" s="2"/>
      <c r="D766" s="2"/>
      <c r="E766" s="2"/>
      <c r="F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row>
    <row r="767" spans="2:57" x14ac:dyDescent="0.45">
      <c r="B767" s="2"/>
      <c r="C767" s="2"/>
      <c r="D767" s="2"/>
      <c r="E767" s="2"/>
      <c r="F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row>
    <row r="768" spans="2:57" x14ac:dyDescent="0.45">
      <c r="B768" s="2"/>
      <c r="C768" s="2"/>
      <c r="D768" s="2"/>
      <c r="E768" s="2"/>
      <c r="F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row>
    <row r="769" spans="2:57" x14ac:dyDescent="0.45">
      <c r="B769" s="2"/>
      <c r="C769" s="2"/>
      <c r="D769" s="2"/>
      <c r="E769" s="2"/>
      <c r="F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row>
    <row r="770" spans="2:57" x14ac:dyDescent="0.45">
      <c r="B770" s="2"/>
      <c r="C770" s="2"/>
      <c r="D770" s="2"/>
      <c r="E770" s="2"/>
      <c r="F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row>
    <row r="771" spans="2:57" x14ac:dyDescent="0.45">
      <c r="B771" s="2"/>
      <c r="C771" s="2"/>
      <c r="D771" s="2"/>
      <c r="E771" s="2"/>
      <c r="F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row>
    <row r="772" spans="2:57" x14ac:dyDescent="0.45">
      <c r="B772" s="2"/>
      <c r="C772" s="2"/>
      <c r="D772" s="2"/>
      <c r="E772" s="2"/>
      <c r="F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row>
    <row r="773" spans="2:57" x14ac:dyDescent="0.45">
      <c r="B773" s="2"/>
      <c r="C773" s="2"/>
      <c r="D773" s="2"/>
      <c r="E773" s="2"/>
      <c r="F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row>
    <row r="774" spans="2:57" x14ac:dyDescent="0.45">
      <c r="B774" s="2"/>
      <c r="C774" s="2"/>
      <c r="D774" s="2"/>
      <c r="E774" s="2"/>
      <c r="F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row>
    <row r="775" spans="2:57" x14ac:dyDescent="0.45">
      <c r="B775" s="2"/>
      <c r="C775" s="2"/>
      <c r="D775" s="2"/>
      <c r="E775" s="2"/>
      <c r="F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row>
    <row r="776" spans="2:57" x14ac:dyDescent="0.45">
      <c r="B776" s="2"/>
      <c r="C776" s="2"/>
      <c r="D776" s="2"/>
      <c r="E776" s="2"/>
      <c r="F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row>
    <row r="777" spans="2:57" x14ac:dyDescent="0.45">
      <c r="B777" s="2"/>
      <c r="C777" s="2"/>
      <c r="D777" s="2"/>
      <c r="E777" s="2"/>
      <c r="F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row>
    <row r="778" spans="2:57" x14ac:dyDescent="0.45">
      <c r="B778" s="2"/>
      <c r="C778" s="2"/>
      <c r="D778" s="2"/>
      <c r="E778" s="2"/>
      <c r="F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row>
    <row r="779" spans="2:57" x14ac:dyDescent="0.45">
      <c r="B779" s="2"/>
      <c r="C779" s="2"/>
      <c r="D779" s="2"/>
      <c r="E779" s="2"/>
      <c r="F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row>
    <row r="780" spans="2:57" x14ac:dyDescent="0.45">
      <c r="B780" s="2"/>
      <c r="C780" s="2"/>
      <c r="D780" s="2"/>
      <c r="E780" s="2"/>
      <c r="F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row>
    <row r="781" spans="2:57" x14ac:dyDescent="0.45">
      <c r="B781" s="2"/>
      <c r="C781" s="2"/>
      <c r="D781" s="2"/>
      <c r="E781" s="2"/>
      <c r="F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row>
    <row r="782" spans="2:57" x14ac:dyDescent="0.45">
      <c r="B782" s="2"/>
      <c r="C782" s="2"/>
      <c r="D782" s="2"/>
      <c r="E782" s="2"/>
      <c r="F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row>
    <row r="783" spans="2:57" x14ac:dyDescent="0.45">
      <c r="B783" s="2"/>
      <c r="C783" s="2"/>
      <c r="D783" s="2"/>
      <c r="E783" s="2"/>
      <c r="F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row>
    <row r="784" spans="2:57" x14ac:dyDescent="0.45">
      <c r="B784" s="2"/>
      <c r="C784" s="2"/>
      <c r="D784" s="2"/>
      <c r="E784" s="2"/>
      <c r="F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row>
    <row r="785" spans="2:57" x14ac:dyDescent="0.45">
      <c r="B785" s="2"/>
      <c r="C785" s="2"/>
      <c r="D785" s="2"/>
      <c r="E785" s="2"/>
      <c r="F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row>
    <row r="786" spans="2:57" x14ac:dyDescent="0.45">
      <c r="B786" s="2"/>
      <c r="C786" s="2"/>
      <c r="D786" s="2"/>
      <c r="E786" s="2"/>
      <c r="F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row>
    <row r="787" spans="2:57" x14ac:dyDescent="0.45">
      <c r="B787" s="2"/>
      <c r="C787" s="2"/>
      <c r="D787" s="2"/>
      <c r="E787" s="2"/>
      <c r="F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row>
    <row r="788" spans="2:57" x14ac:dyDescent="0.45">
      <c r="B788" s="2"/>
      <c r="C788" s="2"/>
      <c r="D788" s="2"/>
      <c r="E788" s="2"/>
      <c r="F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row>
    <row r="789" spans="2:57" x14ac:dyDescent="0.45">
      <c r="B789" s="2"/>
      <c r="C789" s="2"/>
      <c r="D789" s="2"/>
      <c r="E789" s="2"/>
      <c r="F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row>
    <row r="790" spans="2:57" x14ac:dyDescent="0.45">
      <c r="B790" s="2"/>
      <c r="C790" s="2"/>
      <c r="D790" s="2"/>
      <c r="E790" s="2"/>
      <c r="F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row>
    <row r="791" spans="2:57" x14ac:dyDescent="0.45">
      <c r="B791" s="2"/>
      <c r="C791" s="2"/>
      <c r="D791" s="2"/>
      <c r="E791" s="2"/>
      <c r="F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row>
    <row r="792" spans="2:57" x14ac:dyDescent="0.45">
      <c r="B792" s="2"/>
      <c r="C792" s="2"/>
      <c r="D792" s="2"/>
      <c r="E792" s="2"/>
      <c r="F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row>
    <row r="793" spans="2:57" x14ac:dyDescent="0.45">
      <c r="B793" s="2"/>
      <c r="C793" s="2"/>
      <c r="D793" s="2"/>
      <c r="E793" s="2"/>
      <c r="F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row>
    <row r="794" spans="2:57" x14ac:dyDescent="0.45">
      <c r="B794" s="2"/>
      <c r="C794" s="2"/>
      <c r="D794" s="2"/>
      <c r="E794" s="2"/>
      <c r="F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row>
    <row r="795" spans="2:57" x14ac:dyDescent="0.45">
      <c r="B795" s="2"/>
      <c r="C795" s="2"/>
      <c r="D795" s="2"/>
      <c r="E795" s="2"/>
      <c r="F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row>
    <row r="796" spans="2:57" x14ac:dyDescent="0.45">
      <c r="B796" s="2"/>
      <c r="C796" s="2"/>
      <c r="D796" s="2"/>
      <c r="E796" s="2"/>
      <c r="F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row>
    <row r="797" spans="2:57" x14ac:dyDescent="0.45">
      <c r="B797" s="2"/>
      <c r="C797" s="2"/>
      <c r="D797" s="2"/>
      <c r="E797" s="2"/>
      <c r="F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row>
    <row r="798" spans="2:57" x14ac:dyDescent="0.45">
      <c r="B798" s="2"/>
      <c r="C798" s="2"/>
      <c r="D798" s="2"/>
      <c r="E798" s="2"/>
      <c r="F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row>
    <row r="799" spans="2:57" x14ac:dyDescent="0.45">
      <c r="B799" s="2"/>
      <c r="C799" s="2"/>
      <c r="D799" s="2"/>
      <c r="E799" s="2"/>
      <c r="F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row>
    <row r="800" spans="2:57" x14ac:dyDescent="0.45">
      <c r="B800" s="2"/>
      <c r="C800" s="2"/>
      <c r="D800" s="2"/>
      <c r="E800" s="2"/>
      <c r="F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row>
    <row r="801" spans="2:57" x14ac:dyDescent="0.45">
      <c r="B801" s="2"/>
      <c r="C801" s="2"/>
      <c r="D801" s="2"/>
      <c r="E801" s="2"/>
      <c r="F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row>
    <row r="802" spans="2:57" x14ac:dyDescent="0.45">
      <c r="B802" s="2"/>
      <c r="C802" s="2"/>
      <c r="D802" s="2"/>
      <c r="E802" s="2"/>
      <c r="F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row>
    <row r="803" spans="2:57" x14ac:dyDescent="0.45">
      <c r="B803" s="2"/>
      <c r="C803" s="2"/>
      <c r="D803" s="2"/>
      <c r="E803" s="2"/>
      <c r="F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row>
    <row r="804" spans="2:57" x14ac:dyDescent="0.45">
      <c r="B804" s="2"/>
      <c r="C804" s="2"/>
      <c r="D804" s="2"/>
      <c r="E804" s="2"/>
      <c r="F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row>
    <row r="805" spans="2:57" x14ac:dyDescent="0.45">
      <c r="B805" s="2"/>
      <c r="C805" s="2"/>
      <c r="D805" s="2"/>
      <c r="E805" s="2"/>
      <c r="F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row>
    <row r="806" spans="2:57" x14ac:dyDescent="0.45">
      <c r="B806" s="2"/>
      <c r="C806" s="2"/>
      <c r="D806" s="2"/>
      <c r="E806" s="2"/>
      <c r="F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row>
    <row r="807" spans="2:57" x14ac:dyDescent="0.45">
      <c r="B807" s="2"/>
      <c r="C807" s="2"/>
      <c r="D807" s="2"/>
      <c r="E807" s="2"/>
      <c r="F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row>
    <row r="808" spans="2:57" x14ac:dyDescent="0.45">
      <c r="B808" s="2"/>
      <c r="C808" s="2"/>
      <c r="D808" s="2"/>
      <c r="E808" s="2"/>
      <c r="F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row>
    <row r="809" spans="2:57" x14ac:dyDescent="0.45">
      <c r="B809" s="2"/>
      <c r="C809" s="2"/>
      <c r="D809" s="2"/>
      <c r="E809" s="2"/>
      <c r="F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row>
    <row r="810" spans="2:57" x14ac:dyDescent="0.45">
      <c r="B810" s="2"/>
      <c r="C810" s="2"/>
      <c r="D810" s="2"/>
      <c r="E810" s="2"/>
      <c r="F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row>
    <row r="811" spans="2:57" x14ac:dyDescent="0.45">
      <c r="B811" s="2"/>
      <c r="C811" s="2"/>
      <c r="D811" s="2"/>
      <c r="E811" s="2"/>
      <c r="F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row>
    <row r="812" spans="2:57" x14ac:dyDescent="0.45">
      <c r="B812" s="2"/>
      <c r="C812" s="2"/>
      <c r="D812" s="2"/>
      <c r="E812" s="2"/>
      <c r="F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row>
    <row r="813" spans="2:57" x14ac:dyDescent="0.45">
      <c r="B813" s="2"/>
      <c r="C813" s="2"/>
      <c r="D813" s="2"/>
      <c r="E813" s="2"/>
      <c r="F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row>
    <row r="814" spans="2:57" x14ac:dyDescent="0.45">
      <c r="B814" s="2"/>
      <c r="C814" s="2"/>
      <c r="D814" s="2"/>
      <c r="E814" s="2"/>
      <c r="F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row>
    <row r="815" spans="2:57" x14ac:dyDescent="0.45">
      <c r="B815" s="2"/>
      <c r="C815" s="2"/>
      <c r="D815" s="2"/>
      <c r="E815" s="2"/>
      <c r="F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row>
    <row r="816" spans="2:57" x14ac:dyDescent="0.45">
      <c r="B816" s="2"/>
      <c r="C816" s="2"/>
      <c r="D816" s="2"/>
      <c r="E816" s="2"/>
      <c r="F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row>
    <row r="817" spans="2:57" x14ac:dyDescent="0.45">
      <c r="B817" s="2"/>
      <c r="C817" s="2"/>
      <c r="D817" s="2"/>
      <c r="E817" s="2"/>
      <c r="F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row>
    <row r="818" spans="2:57" x14ac:dyDescent="0.45">
      <c r="B818" s="2"/>
      <c r="C818" s="2"/>
      <c r="D818" s="2"/>
      <c r="E818" s="2"/>
      <c r="F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row>
    <row r="819" spans="2:57" x14ac:dyDescent="0.45">
      <c r="B819" s="2"/>
      <c r="C819" s="2"/>
      <c r="D819" s="2"/>
      <c r="E819" s="2"/>
      <c r="F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row>
    <row r="820" spans="2:57" x14ac:dyDescent="0.45">
      <c r="B820" s="2"/>
      <c r="C820" s="2"/>
      <c r="D820" s="2"/>
      <c r="E820" s="2"/>
      <c r="F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row>
    <row r="821" spans="2:57" x14ac:dyDescent="0.45">
      <c r="B821" s="2"/>
      <c r="C821" s="2"/>
      <c r="D821" s="2"/>
      <c r="E821" s="2"/>
      <c r="F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row>
    <row r="822" spans="2:57" x14ac:dyDescent="0.45">
      <c r="B822" s="2"/>
      <c r="C822" s="2"/>
      <c r="D822" s="2"/>
      <c r="E822" s="2"/>
      <c r="F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row>
    <row r="823" spans="2:57" x14ac:dyDescent="0.45">
      <c r="B823" s="2"/>
      <c r="C823" s="2"/>
      <c r="D823" s="2"/>
      <c r="E823" s="2"/>
      <c r="F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row>
    <row r="824" spans="2:57" x14ac:dyDescent="0.45">
      <c r="B824" s="2"/>
      <c r="C824" s="2"/>
      <c r="D824" s="2"/>
      <c r="E824" s="2"/>
      <c r="F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row>
    <row r="825" spans="2:57" x14ac:dyDescent="0.45">
      <c r="B825" s="2"/>
      <c r="C825" s="2"/>
      <c r="D825" s="2"/>
      <c r="E825" s="2"/>
      <c r="F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row>
    <row r="826" spans="2:57" x14ac:dyDescent="0.45">
      <c r="B826" s="2"/>
      <c r="C826" s="2"/>
      <c r="D826" s="2"/>
      <c r="E826" s="2"/>
      <c r="F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row>
    <row r="827" spans="2:57" x14ac:dyDescent="0.45">
      <c r="B827" s="2"/>
      <c r="C827" s="2"/>
      <c r="D827" s="2"/>
      <c r="E827" s="2"/>
      <c r="F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row>
    <row r="828" spans="2:57" x14ac:dyDescent="0.45">
      <c r="B828" s="2"/>
      <c r="C828" s="2"/>
      <c r="D828" s="2"/>
      <c r="E828" s="2"/>
      <c r="F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row>
    <row r="829" spans="2:57" x14ac:dyDescent="0.45">
      <c r="B829" s="2"/>
      <c r="C829" s="2"/>
      <c r="D829" s="2"/>
      <c r="E829" s="2"/>
      <c r="F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row>
    <row r="830" spans="2:57" x14ac:dyDescent="0.45">
      <c r="B830" s="2"/>
      <c r="C830" s="2"/>
      <c r="D830" s="2"/>
      <c r="E830" s="2"/>
      <c r="F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row>
    <row r="831" spans="2:57" x14ac:dyDescent="0.45">
      <c r="B831" s="2"/>
      <c r="C831" s="2"/>
      <c r="D831" s="2"/>
      <c r="E831" s="2"/>
      <c r="F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row>
    <row r="832" spans="2:57" x14ac:dyDescent="0.45">
      <c r="B832" s="2"/>
      <c r="C832" s="2"/>
      <c r="D832" s="2"/>
      <c r="E832" s="2"/>
      <c r="F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row>
    <row r="833" spans="2:57" x14ac:dyDescent="0.45">
      <c r="B833" s="2"/>
      <c r="C833" s="2"/>
      <c r="D833" s="2"/>
      <c r="E833" s="2"/>
      <c r="F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row>
    <row r="834" spans="2:57" x14ac:dyDescent="0.45">
      <c r="B834" s="2"/>
      <c r="C834" s="2"/>
      <c r="D834" s="2"/>
      <c r="E834" s="2"/>
      <c r="F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row>
    <row r="835" spans="2:57" x14ac:dyDescent="0.45">
      <c r="B835" s="2"/>
      <c r="C835" s="2"/>
      <c r="D835" s="2"/>
      <c r="E835" s="2"/>
      <c r="F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row>
    <row r="836" spans="2:57" x14ac:dyDescent="0.45">
      <c r="B836" s="2"/>
      <c r="C836" s="2"/>
      <c r="D836" s="2"/>
      <c r="E836" s="2"/>
      <c r="F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row>
    <row r="837" spans="2:57" x14ac:dyDescent="0.45">
      <c r="B837" s="2"/>
      <c r="C837" s="2"/>
      <c r="D837" s="2"/>
      <c r="E837" s="2"/>
      <c r="F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row>
    <row r="838" spans="2:57" x14ac:dyDescent="0.45">
      <c r="B838" s="2"/>
      <c r="C838" s="2"/>
      <c r="D838" s="2"/>
      <c r="E838" s="2"/>
      <c r="F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row>
    <row r="839" spans="2:57" x14ac:dyDescent="0.45">
      <c r="B839" s="2"/>
      <c r="C839" s="2"/>
      <c r="D839" s="2"/>
      <c r="E839" s="2"/>
      <c r="F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row>
    <row r="840" spans="2:57" x14ac:dyDescent="0.45">
      <c r="B840" s="2"/>
      <c r="C840" s="2"/>
      <c r="D840" s="2"/>
      <c r="E840" s="2"/>
      <c r="F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row>
    <row r="841" spans="2:57" x14ac:dyDescent="0.45">
      <c r="B841" s="2"/>
      <c r="C841" s="2"/>
      <c r="D841" s="2"/>
      <c r="E841" s="2"/>
      <c r="F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row>
    <row r="842" spans="2:57" x14ac:dyDescent="0.45">
      <c r="B842" s="2"/>
      <c r="C842" s="2"/>
      <c r="D842" s="2"/>
      <c r="E842" s="2"/>
      <c r="F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row>
    <row r="843" spans="2:57" x14ac:dyDescent="0.45">
      <c r="B843" s="2"/>
      <c r="C843" s="2"/>
      <c r="D843" s="2"/>
      <c r="E843" s="2"/>
      <c r="F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row>
    <row r="844" spans="2:57" x14ac:dyDescent="0.45">
      <c r="B844" s="2"/>
      <c r="C844" s="2"/>
      <c r="D844" s="2"/>
      <c r="E844" s="2"/>
      <c r="F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row>
    <row r="845" spans="2:57" x14ac:dyDescent="0.45">
      <c r="B845" s="2"/>
      <c r="C845" s="2"/>
      <c r="D845" s="2"/>
      <c r="E845" s="2"/>
      <c r="F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row>
    <row r="846" spans="2:57" x14ac:dyDescent="0.45">
      <c r="B846" s="2"/>
      <c r="C846" s="2"/>
      <c r="D846" s="2"/>
      <c r="E846" s="2"/>
      <c r="F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row>
    <row r="847" spans="2:57" x14ac:dyDescent="0.45">
      <c r="B847" s="2"/>
      <c r="C847" s="2"/>
      <c r="D847" s="2"/>
      <c r="E847" s="2"/>
      <c r="F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row>
    <row r="848" spans="2:57" x14ac:dyDescent="0.45">
      <c r="B848" s="2"/>
      <c r="C848" s="2"/>
      <c r="D848" s="2"/>
      <c r="E848" s="2"/>
      <c r="F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row>
    <row r="849" spans="2:57" x14ac:dyDescent="0.45">
      <c r="B849" s="2"/>
      <c r="C849" s="2"/>
      <c r="D849" s="2"/>
      <c r="E849" s="2"/>
      <c r="F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row>
    <row r="850" spans="2:57" x14ac:dyDescent="0.45">
      <c r="B850" s="2"/>
      <c r="C850" s="2"/>
      <c r="D850" s="2"/>
      <c r="E850" s="2"/>
      <c r="F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row>
    <row r="851" spans="2:57" x14ac:dyDescent="0.45">
      <c r="B851" s="2"/>
      <c r="C851" s="2"/>
      <c r="D851" s="2"/>
      <c r="E851" s="2"/>
      <c r="F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row>
    <row r="852" spans="2:57" x14ac:dyDescent="0.45">
      <c r="B852" s="2"/>
      <c r="C852" s="2"/>
      <c r="D852" s="2"/>
      <c r="E852" s="2"/>
      <c r="F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row>
    <row r="853" spans="2:57" x14ac:dyDescent="0.45">
      <c r="B853" s="2"/>
      <c r="C853" s="2"/>
      <c r="D853" s="2"/>
      <c r="E853" s="2"/>
      <c r="F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row>
    <row r="854" spans="2:57" x14ac:dyDescent="0.45">
      <c r="B854" s="2"/>
      <c r="C854" s="2"/>
      <c r="D854" s="2"/>
      <c r="E854" s="2"/>
      <c r="F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row>
    <row r="855" spans="2:57" x14ac:dyDescent="0.45">
      <c r="B855" s="2"/>
      <c r="C855" s="2"/>
      <c r="D855" s="2"/>
      <c r="E855" s="2"/>
      <c r="F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row>
    <row r="856" spans="2:57" x14ac:dyDescent="0.45">
      <c r="B856" s="2"/>
      <c r="C856" s="2"/>
      <c r="D856" s="2"/>
      <c r="E856" s="2"/>
      <c r="F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row>
    <row r="857" spans="2:57" x14ac:dyDescent="0.45">
      <c r="B857" s="2"/>
      <c r="C857" s="2"/>
      <c r="D857" s="2"/>
      <c r="E857" s="2"/>
      <c r="F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row>
    <row r="858" spans="2:57" x14ac:dyDescent="0.45">
      <c r="B858" s="2"/>
      <c r="C858" s="2"/>
      <c r="D858" s="2"/>
      <c r="E858" s="2"/>
      <c r="F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row>
    <row r="859" spans="2:57" x14ac:dyDescent="0.45">
      <c r="B859" s="2"/>
      <c r="C859" s="2"/>
      <c r="D859" s="2"/>
      <c r="E859" s="2"/>
      <c r="F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row>
    <row r="860" spans="2:57" x14ac:dyDescent="0.45">
      <c r="B860" s="2"/>
      <c r="C860" s="2"/>
      <c r="D860" s="2"/>
      <c r="E860" s="2"/>
      <c r="F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row>
    <row r="861" spans="2:57" x14ac:dyDescent="0.45">
      <c r="B861" s="2"/>
      <c r="C861" s="2"/>
      <c r="D861" s="2"/>
      <c r="E861" s="2"/>
      <c r="F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row>
    <row r="862" spans="2:57" x14ac:dyDescent="0.45">
      <c r="B862" s="2"/>
      <c r="C862" s="2"/>
      <c r="D862" s="2"/>
      <c r="E862" s="2"/>
      <c r="F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row>
    <row r="863" spans="2:57" x14ac:dyDescent="0.45">
      <c r="B863" s="2"/>
      <c r="C863" s="2"/>
      <c r="D863" s="2"/>
      <c r="E863" s="2"/>
      <c r="F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row>
    <row r="864" spans="2:57" x14ac:dyDescent="0.45">
      <c r="B864" s="2"/>
      <c r="C864" s="2"/>
      <c r="D864" s="2"/>
      <c r="E864" s="2"/>
      <c r="F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row>
    <row r="865" spans="2:57" x14ac:dyDescent="0.45">
      <c r="B865" s="2"/>
      <c r="C865" s="2"/>
      <c r="D865" s="2"/>
      <c r="E865" s="2"/>
      <c r="F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row>
    <row r="866" spans="2:57" x14ac:dyDescent="0.45">
      <c r="B866" s="2"/>
      <c r="C866" s="2"/>
      <c r="D866" s="2"/>
      <c r="E866" s="2"/>
      <c r="F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row>
    <row r="867" spans="2:57" x14ac:dyDescent="0.45">
      <c r="B867" s="2"/>
      <c r="C867" s="2"/>
      <c r="D867" s="2"/>
      <c r="E867" s="2"/>
      <c r="F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row>
    <row r="868" spans="2:57" x14ac:dyDescent="0.45">
      <c r="B868" s="2"/>
      <c r="C868" s="2"/>
      <c r="D868" s="2"/>
      <c r="E868" s="2"/>
      <c r="F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row>
    <row r="869" spans="2:57" x14ac:dyDescent="0.45">
      <c r="B869" s="2"/>
      <c r="C869" s="2"/>
      <c r="D869" s="2"/>
      <c r="E869" s="2"/>
      <c r="F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row>
    <row r="870" spans="2:57" x14ac:dyDescent="0.45">
      <c r="B870" s="2"/>
      <c r="C870" s="2"/>
      <c r="D870" s="2"/>
      <c r="E870" s="2"/>
      <c r="F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row>
    <row r="871" spans="2:57" x14ac:dyDescent="0.45">
      <c r="B871" s="2"/>
      <c r="C871" s="2"/>
      <c r="D871" s="2"/>
      <c r="E871" s="2"/>
      <c r="F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row>
    <row r="872" spans="2:57" x14ac:dyDescent="0.45">
      <c r="B872" s="2"/>
      <c r="C872" s="2"/>
      <c r="D872" s="2"/>
      <c r="E872" s="2"/>
      <c r="F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row>
    <row r="873" spans="2:57" x14ac:dyDescent="0.45">
      <c r="B873" s="2"/>
      <c r="C873" s="2"/>
      <c r="D873" s="2"/>
      <c r="E873" s="2"/>
      <c r="F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row>
    <row r="874" spans="2:57" x14ac:dyDescent="0.45">
      <c r="B874" s="2"/>
      <c r="C874" s="2"/>
      <c r="D874" s="2"/>
      <c r="E874" s="2"/>
      <c r="F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row>
    <row r="875" spans="2:57" x14ac:dyDescent="0.45">
      <c r="B875" s="2"/>
      <c r="C875" s="2"/>
      <c r="D875" s="2"/>
      <c r="E875" s="2"/>
      <c r="F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row>
    <row r="876" spans="2:57" x14ac:dyDescent="0.45">
      <c r="B876" s="2"/>
      <c r="C876" s="2"/>
      <c r="D876" s="2"/>
      <c r="E876" s="2"/>
      <c r="F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row>
    <row r="877" spans="2:57" x14ac:dyDescent="0.45">
      <c r="B877" s="2"/>
      <c r="C877" s="2"/>
      <c r="D877" s="2"/>
      <c r="E877" s="2"/>
      <c r="F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row>
    <row r="878" spans="2:57" x14ac:dyDescent="0.45">
      <c r="B878" s="2"/>
      <c r="C878" s="2"/>
      <c r="D878" s="2"/>
      <c r="E878" s="2"/>
      <c r="F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row>
    <row r="879" spans="2:57" x14ac:dyDescent="0.45">
      <c r="B879" s="2"/>
      <c r="C879" s="2"/>
      <c r="D879" s="2"/>
      <c r="E879" s="2"/>
      <c r="F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row>
    <row r="880" spans="2:57" x14ac:dyDescent="0.45">
      <c r="B880" s="2"/>
      <c r="C880" s="2"/>
      <c r="D880" s="2"/>
      <c r="E880" s="2"/>
      <c r="F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row>
    <row r="881" spans="2:57" x14ac:dyDescent="0.45">
      <c r="B881" s="2"/>
      <c r="C881" s="2"/>
      <c r="D881" s="2"/>
      <c r="E881" s="2"/>
      <c r="F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row>
    <row r="882" spans="2:57" x14ac:dyDescent="0.45">
      <c r="B882" s="2"/>
      <c r="C882" s="2"/>
      <c r="D882" s="2"/>
      <c r="E882" s="2"/>
      <c r="F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row>
    <row r="883" spans="2:57" x14ac:dyDescent="0.45">
      <c r="B883" s="2"/>
      <c r="C883" s="2"/>
      <c r="D883" s="2"/>
      <c r="E883" s="2"/>
      <c r="F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row>
    <row r="884" spans="2:57" x14ac:dyDescent="0.45">
      <c r="B884" s="2"/>
      <c r="C884" s="2"/>
      <c r="D884" s="2"/>
      <c r="E884" s="2"/>
      <c r="F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row>
    <row r="885" spans="2:57" x14ac:dyDescent="0.45">
      <c r="B885" s="2"/>
      <c r="C885" s="2"/>
      <c r="D885" s="2"/>
      <c r="E885" s="2"/>
      <c r="F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row>
    <row r="886" spans="2:57" x14ac:dyDescent="0.45">
      <c r="B886" s="2"/>
      <c r="C886" s="2"/>
      <c r="D886" s="2"/>
      <c r="E886" s="2"/>
      <c r="F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row>
    <row r="887" spans="2:57" x14ac:dyDescent="0.45">
      <c r="B887" s="2"/>
      <c r="C887" s="2"/>
      <c r="D887" s="2"/>
      <c r="E887" s="2"/>
      <c r="F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row>
    <row r="888" spans="2:57" x14ac:dyDescent="0.45">
      <c r="B888" s="2"/>
      <c r="C888" s="2"/>
      <c r="D888" s="2"/>
      <c r="E888" s="2"/>
      <c r="F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row>
    <row r="889" spans="2:57" x14ac:dyDescent="0.45">
      <c r="B889" s="2"/>
      <c r="C889" s="2"/>
      <c r="D889" s="2"/>
      <c r="E889" s="2"/>
      <c r="F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row>
    <row r="890" spans="2:57" x14ac:dyDescent="0.45">
      <c r="B890" s="2"/>
      <c r="C890" s="2"/>
      <c r="D890" s="2"/>
      <c r="E890" s="2"/>
      <c r="F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row>
    <row r="891" spans="2:57" x14ac:dyDescent="0.45">
      <c r="B891" s="2"/>
      <c r="C891" s="2"/>
      <c r="D891" s="2"/>
      <c r="E891" s="2"/>
      <c r="F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row>
    <row r="892" spans="2:57" x14ac:dyDescent="0.45">
      <c r="B892" s="2"/>
      <c r="C892" s="2"/>
      <c r="D892" s="2"/>
      <c r="E892" s="2"/>
      <c r="F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row>
    <row r="893" spans="2:57" x14ac:dyDescent="0.45">
      <c r="B893" s="2"/>
      <c r="C893" s="2"/>
      <c r="D893" s="2"/>
      <c r="E893" s="2"/>
      <c r="F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row>
    <row r="894" spans="2:57" x14ac:dyDescent="0.45">
      <c r="B894" s="2"/>
      <c r="C894" s="2"/>
      <c r="D894" s="2"/>
      <c r="E894" s="2"/>
      <c r="F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row>
    <row r="895" spans="2:57" x14ac:dyDescent="0.45">
      <c r="B895" s="2"/>
      <c r="C895" s="2"/>
      <c r="D895" s="2"/>
      <c r="E895" s="2"/>
      <c r="F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row>
    <row r="896" spans="2:57" x14ac:dyDescent="0.45">
      <c r="B896" s="2"/>
      <c r="C896" s="2"/>
      <c r="D896" s="2"/>
      <c r="E896" s="2"/>
      <c r="F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row>
    <row r="897" spans="2:57" x14ac:dyDescent="0.45">
      <c r="B897" s="2"/>
      <c r="C897" s="2"/>
      <c r="D897" s="2"/>
      <c r="E897" s="2"/>
      <c r="F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row>
    <row r="898" spans="2:57" x14ac:dyDescent="0.45">
      <c r="B898" s="2"/>
      <c r="C898" s="2"/>
      <c r="D898" s="2"/>
      <c r="E898" s="2"/>
      <c r="F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row>
    <row r="899" spans="2:57" x14ac:dyDescent="0.45">
      <c r="B899" s="2"/>
      <c r="C899" s="2"/>
      <c r="D899" s="2"/>
      <c r="E899" s="2"/>
      <c r="F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row>
    <row r="900" spans="2:57" x14ac:dyDescent="0.45">
      <c r="B900" s="2"/>
      <c r="C900" s="2"/>
      <c r="D900" s="2"/>
      <c r="E900" s="2"/>
      <c r="F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row>
    <row r="901" spans="2:57" x14ac:dyDescent="0.45">
      <c r="B901" s="2"/>
      <c r="C901" s="2"/>
      <c r="D901" s="2"/>
      <c r="E901" s="2"/>
      <c r="F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row>
    <row r="902" spans="2:57" x14ac:dyDescent="0.45">
      <c r="B902" s="2"/>
      <c r="C902" s="2"/>
      <c r="D902" s="2"/>
      <c r="E902" s="2"/>
      <c r="F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row>
    <row r="903" spans="2:57" x14ac:dyDescent="0.45">
      <c r="B903" s="2"/>
      <c r="C903" s="2"/>
      <c r="D903" s="2"/>
      <c r="E903" s="2"/>
      <c r="F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row>
    <row r="904" spans="2:57" x14ac:dyDescent="0.45">
      <c r="B904" s="2"/>
      <c r="C904" s="2"/>
      <c r="D904" s="2"/>
      <c r="E904" s="2"/>
      <c r="F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row>
    <row r="905" spans="2:57" x14ac:dyDescent="0.45">
      <c r="B905" s="2"/>
      <c r="C905" s="2"/>
      <c r="D905" s="2"/>
      <c r="E905" s="2"/>
      <c r="F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row>
    <row r="906" spans="2:57" x14ac:dyDescent="0.45">
      <c r="B906" s="2"/>
      <c r="C906" s="2"/>
      <c r="D906" s="2"/>
      <c r="E906" s="2"/>
      <c r="F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row>
    <row r="907" spans="2:57" x14ac:dyDescent="0.45">
      <c r="B907" s="2"/>
      <c r="C907" s="2"/>
      <c r="D907" s="2"/>
      <c r="E907" s="2"/>
      <c r="F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row>
    <row r="908" spans="2:57" x14ac:dyDescent="0.45">
      <c r="B908" s="2"/>
      <c r="C908" s="2"/>
      <c r="D908" s="2"/>
      <c r="E908" s="2"/>
      <c r="F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row>
    <row r="909" spans="2:57" x14ac:dyDescent="0.45">
      <c r="B909" s="2"/>
      <c r="C909" s="2"/>
      <c r="D909" s="2"/>
      <c r="E909" s="2"/>
      <c r="F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row>
    <row r="910" spans="2:57" x14ac:dyDescent="0.45">
      <c r="B910" s="2"/>
      <c r="C910" s="2"/>
      <c r="D910" s="2"/>
      <c r="E910" s="2"/>
      <c r="F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row>
    <row r="911" spans="2:57" x14ac:dyDescent="0.45">
      <c r="B911" s="2"/>
      <c r="C911" s="2"/>
      <c r="D911" s="2"/>
      <c r="E911" s="2"/>
      <c r="F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row>
    <row r="912" spans="2:57" x14ac:dyDescent="0.45">
      <c r="B912" s="2"/>
      <c r="C912" s="2"/>
      <c r="D912" s="2"/>
      <c r="E912" s="2"/>
      <c r="F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row>
    <row r="913" spans="2:57" x14ac:dyDescent="0.45">
      <c r="B913" s="2"/>
      <c r="C913" s="2"/>
      <c r="D913" s="2"/>
      <c r="E913" s="2"/>
      <c r="F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row>
    <row r="914" spans="2:57" x14ac:dyDescent="0.45">
      <c r="B914" s="2"/>
      <c r="C914" s="2"/>
      <c r="D914" s="2"/>
      <c r="E914" s="2"/>
      <c r="F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row>
    <row r="915" spans="2:57" x14ac:dyDescent="0.45">
      <c r="B915" s="2"/>
      <c r="C915" s="2"/>
      <c r="D915" s="2"/>
      <c r="E915" s="2"/>
      <c r="F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row>
    <row r="916" spans="2:57" x14ac:dyDescent="0.45">
      <c r="B916" s="2"/>
      <c r="C916" s="2"/>
      <c r="D916" s="2"/>
      <c r="E916" s="2"/>
      <c r="F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row>
    <row r="917" spans="2:57" x14ac:dyDescent="0.45">
      <c r="B917" s="2"/>
      <c r="C917" s="2"/>
      <c r="D917" s="2"/>
      <c r="E917" s="2"/>
      <c r="F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row>
    <row r="918" spans="2:57" x14ac:dyDescent="0.45">
      <c r="B918" s="2"/>
      <c r="C918" s="2"/>
      <c r="D918" s="2"/>
      <c r="E918" s="2"/>
      <c r="F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row>
    <row r="919" spans="2:57" x14ac:dyDescent="0.45">
      <c r="B919" s="2"/>
      <c r="C919" s="2"/>
      <c r="D919" s="2"/>
      <c r="E919" s="2"/>
      <c r="F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row>
    <row r="920" spans="2:57" x14ac:dyDescent="0.45">
      <c r="B920" s="2"/>
      <c r="C920" s="2"/>
      <c r="D920" s="2"/>
      <c r="E920" s="2"/>
      <c r="F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row>
    <row r="921" spans="2:57" x14ac:dyDescent="0.45">
      <c r="B921" s="2"/>
      <c r="C921" s="2"/>
      <c r="D921" s="2"/>
      <c r="E921" s="2"/>
      <c r="F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row>
    <row r="922" spans="2:57" x14ac:dyDescent="0.45">
      <c r="B922" s="2"/>
      <c r="C922" s="2"/>
      <c r="D922" s="2"/>
      <c r="E922" s="2"/>
      <c r="F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row>
    <row r="923" spans="2:57" x14ac:dyDescent="0.45">
      <c r="B923" s="2"/>
      <c r="C923" s="2"/>
      <c r="D923" s="2"/>
      <c r="E923" s="2"/>
      <c r="F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row>
    <row r="924" spans="2:57" x14ac:dyDescent="0.45">
      <c r="B924" s="2"/>
      <c r="C924" s="2"/>
      <c r="D924" s="2"/>
      <c r="E924" s="2"/>
      <c r="F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row>
    <row r="925" spans="2:57" x14ac:dyDescent="0.45">
      <c r="B925" s="2"/>
      <c r="C925" s="2"/>
      <c r="D925" s="2"/>
      <c r="E925" s="2"/>
      <c r="F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row>
    <row r="926" spans="2:57" x14ac:dyDescent="0.45">
      <c r="B926" s="2"/>
      <c r="C926" s="2"/>
      <c r="D926" s="2"/>
      <c r="E926" s="2"/>
      <c r="F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row>
    <row r="927" spans="2:57" x14ac:dyDescent="0.45">
      <c r="B927" s="2"/>
      <c r="C927" s="2"/>
      <c r="D927" s="2"/>
      <c r="E927" s="2"/>
      <c r="F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row>
    <row r="928" spans="2:57" x14ac:dyDescent="0.45">
      <c r="B928" s="2"/>
      <c r="C928" s="2"/>
      <c r="D928" s="2"/>
      <c r="E928" s="2"/>
      <c r="F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row>
    <row r="929" spans="2:57" x14ac:dyDescent="0.45">
      <c r="B929" s="2"/>
      <c r="C929" s="2"/>
      <c r="D929" s="2"/>
      <c r="E929" s="2"/>
      <c r="F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row>
    <row r="930" spans="2:57" x14ac:dyDescent="0.45">
      <c r="B930" s="2"/>
      <c r="C930" s="2"/>
      <c r="D930" s="2"/>
      <c r="E930" s="2"/>
      <c r="F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row>
    <row r="931" spans="2:57" x14ac:dyDescent="0.45">
      <c r="B931" s="2"/>
      <c r="C931" s="2"/>
      <c r="D931" s="2"/>
      <c r="E931" s="2"/>
      <c r="F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row>
    <row r="932" spans="2:57" x14ac:dyDescent="0.45">
      <c r="B932" s="2"/>
      <c r="C932" s="2"/>
      <c r="D932" s="2"/>
      <c r="E932" s="2"/>
      <c r="F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row>
    <row r="933" spans="2:57" x14ac:dyDescent="0.45">
      <c r="B933" s="2"/>
      <c r="C933" s="2"/>
      <c r="D933" s="2"/>
      <c r="E933" s="2"/>
      <c r="F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row>
    <row r="934" spans="2:57" x14ac:dyDescent="0.45">
      <c r="B934" s="2"/>
      <c r="C934" s="2"/>
      <c r="D934" s="2"/>
      <c r="E934" s="2"/>
      <c r="F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row>
    <row r="935" spans="2:57" x14ac:dyDescent="0.45">
      <c r="B935" s="2"/>
      <c r="C935" s="2"/>
      <c r="D935" s="2"/>
      <c r="E935" s="2"/>
      <c r="F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row>
    <row r="936" spans="2:57" x14ac:dyDescent="0.45">
      <c r="B936" s="2"/>
      <c r="C936" s="2"/>
      <c r="D936" s="2"/>
      <c r="E936" s="2"/>
      <c r="F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row>
    <row r="937" spans="2:57" x14ac:dyDescent="0.45">
      <c r="B937" s="2"/>
      <c r="C937" s="2"/>
      <c r="D937" s="2"/>
      <c r="E937" s="2"/>
      <c r="F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row>
    <row r="938" spans="2:57" x14ac:dyDescent="0.45">
      <c r="B938" s="2"/>
      <c r="C938" s="2"/>
      <c r="D938" s="2"/>
      <c r="E938" s="2"/>
      <c r="F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row>
    <row r="939" spans="2:57" x14ac:dyDescent="0.45">
      <c r="B939" s="2"/>
      <c r="C939" s="2"/>
      <c r="D939" s="2"/>
      <c r="E939" s="2"/>
      <c r="F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row>
    <row r="940" spans="2:57" x14ac:dyDescent="0.45">
      <c r="B940" s="2"/>
      <c r="C940" s="2"/>
      <c r="D940" s="2"/>
      <c r="E940" s="2"/>
      <c r="F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row>
    <row r="941" spans="2:57" x14ac:dyDescent="0.45">
      <c r="B941" s="2"/>
      <c r="C941" s="2"/>
      <c r="D941" s="2"/>
      <c r="E941" s="2"/>
      <c r="F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row>
    <row r="942" spans="2:57" x14ac:dyDescent="0.45">
      <c r="B942" s="2"/>
      <c r="C942" s="2"/>
      <c r="D942" s="2"/>
      <c r="E942" s="2"/>
      <c r="F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row>
    <row r="943" spans="2:57" x14ac:dyDescent="0.45">
      <c r="B943" s="2"/>
      <c r="C943" s="2"/>
      <c r="D943" s="2"/>
      <c r="E943" s="2"/>
      <c r="F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row>
    <row r="944" spans="2:57" x14ac:dyDescent="0.45">
      <c r="B944" s="2"/>
      <c r="C944" s="2"/>
      <c r="D944" s="2"/>
      <c r="E944" s="2"/>
      <c r="F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row>
    <row r="945" spans="2:57" x14ac:dyDescent="0.45">
      <c r="B945" s="2"/>
      <c r="C945" s="2"/>
      <c r="D945" s="2"/>
      <c r="E945" s="2"/>
      <c r="F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row>
    <row r="946" spans="2:57" x14ac:dyDescent="0.45">
      <c r="B946" s="2"/>
      <c r="C946" s="2"/>
      <c r="D946" s="2"/>
      <c r="E946" s="2"/>
      <c r="F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row>
    <row r="947" spans="2:57" x14ac:dyDescent="0.45">
      <c r="B947" s="2"/>
      <c r="C947" s="2"/>
      <c r="D947" s="2"/>
      <c r="E947" s="2"/>
      <c r="F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row>
    <row r="948" spans="2:57" x14ac:dyDescent="0.45">
      <c r="B948" s="2"/>
      <c r="C948" s="2"/>
      <c r="D948" s="2"/>
      <c r="E948" s="2"/>
      <c r="F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row>
    <row r="949" spans="2:57" x14ac:dyDescent="0.45">
      <c r="B949" s="2"/>
      <c r="C949" s="2"/>
      <c r="D949" s="2"/>
      <c r="E949" s="2"/>
      <c r="F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row>
    <row r="950" spans="2:57" x14ac:dyDescent="0.45">
      <c r="B950" s="2"/>
      <c r="C950" s="2"/>
      <c r="D950" s="2"/>
      <c r="E950" s="2"/>
      <c r="F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row>
    <row r="951" spans="2:57" x14ac:dyDescent="0.45">
      <c r="B951" s="2"/>
      <c r="C951" s="2"/>
      <c r="D951" s="2"/>
      <c r="E951" s="2"/>
      <c r="F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row>
    <row r="952" spans="2:57" x14ac:dyDescent="0.45">
      <c r="B952" s="2"/>
      <c r="C952" s="2"/>
      <c r="D952" s="2"/>
      <c r="E952" s="2"/>
      <c r="F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row>
    <row r="953" spans="2:57" x14ac:dyDescent="0.45">
      <c r="B953" s="2"/>
      <c r="C953" s="2"/>
      <c r="D953" s="2"/>
      <c r="E953" s="2"/>
      <c r="F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row>
    <row r="954" spans="2:57" x14ac:dyDescent="0.45">
      <c r="B954" s="2"/>
      <c r="C954" s="2"/>
      <c r="D954" s="2"/>
      <c r="E954" s="2"/>
      <c r="F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row>
    <row r="955" spans="2:57" x14ac:dyDescent="0.45">
      <c r="B955" s="2"/>
      <c r="C955" s="2"/>
      <c r="D955" s="2"/>
      <c r="E955" s="2"/>
      <c r="F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row>
    <row r="956" spans="2:57" x14ac:dyDescent="0.45">
      <c r="B956" s="2"/>
      <c r="C956" s="2"/>
      <c r="D956" s="2"/>
      <c r="E956" s="2"/>
      <c r="F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row>
    <row r="957" spans="2:57" x14ac:dyDescent="0.45">
      <c r="B957" s="2"/>
      <c r="C957" s="2"/>
      <c r="D957" s="2"/>
      <c r="E957" s="2"/>
      <c r="F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row>
    <row r="958" spans="2:57" x14ac:dyDescent="0.45">
      <c r="B958" s="2"/>
      <c r="C958" s="2"/>
      <c r="D958" s="2"/>
      <c r="E958" s="2"/>
      <c r="F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row>
    <row r="959" spans="2:57" x14ac:dyDescent="0.45">
      <c r="B959" s="2"/>
      <c r="C959" s="2"/>
      <c r="D959" s="2"/>
      <c r="E959" s="2"/>
      <c r="F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row>
    <row r="960" spans="2:57" x14ac:dyDescent="0.45">
      <c r="B960" s="2"/>
      <c r="C960" s="2"/>
      <c r="D960" s="2"/>
      <c r="E960" s="2"/>
      <c r="F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row>
    <row r="961" spans="2:57" x14ac:dyDescent="0.45">
      <c r="B961" s="2"/>
      <c r="C961" s="2"/>
      <c r="D961" s="2"/>
      <c r="E961" s="2"/>
      <c r="F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row>
    <row r="962" spans="2:57" x14ac:dyDescent="0.45">
      <c r="B962" s="2"/>
      <c r="C962" s="2"/>
      <c r="D962" s="2"/>
      <c r="E962" s="2"/>
      <c r="F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row>
    <row r="963" spans="2:57" x14ac:dyDescent="0.45">
      <c r="B963" s="2"/>
      <c r="C963" s="2"/>
      <c r="D963" s="2"/>
      <c r="E963" s="2"/>
      <c r="F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row>
    <row r="964" spans="2:57" x14ac:dyDescent="0.45">
      <c r="B964" s="2"/>
      <c r="C964" s="2"/>
      <c r="D964" s="2"/>
      <c r="E964" s="2"/>
      <c r="F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row>
    <row r="965" spans="2:57" x14ac:dyDescent="0.45">
      <c r="B965" s="2"/>
      <c r="C965" s="2"/>
      <c r="D965" s="2"/>
      <c r="E965" s="2"/>
      <c r="F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row>
    <row r="966" spans="2:57" x14ac:dyDescent="0.45">
      <c r="B966" s="2"/>
      <c r="C966" s="2"/>
      <c r="D966" s="2"/>
      <c r="E966" s="2"/>
      <c r="F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row>
    <row r="967" spans="2:57" x14ac:dyDescent="0.45">
      <c r="B967" s="2"/>
      <c r="C967" s="2"/>
      <c r="D967" s="2"/>
      <c r="E967" s="2"/>
      <c r="F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row>
    <row r="968" spans="2:57" x14ac:dyDescent="0.45">
      <c r="B968" s="2"/>
      <c r="C968" s="2"/>
      <c r="D968" s="2"/>
      <c r="E968" s="2"/>
      <c r="F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row>
    <row r="969" spans="2:57" x14ac:dyDescent="0.45">
      <c r="B969" s="2"/>
      <c r="C969" s="2"/>
      <c r="D969" s="2"/>
      <c r="E969" s="2"/>
      <c r="F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row>
    <row r="970" spans="2:57" x14ac:dyDescent="0.45">
      <c r="B970" s="2"/>
      <c r="C970" s="2"/>
      <c r="D970" s="2"/>
      <c r="E970" s="2"/>
      <c r="F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row>
    <row r="971" spans="2:57" x14ac:dyDescent="0.45">
      <c r="B971" s="2"/>
      <c r="C971" s="2"/>
      <c r="D971" s="2"/>
      <c r="E971" s="2"/>
      <c r="F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row>
    <row r="972" spans="2:57" x14ac:dyDescent="0.45">
      <c r="B972" s="2"/>
      <c r="C972" s="2"/>
      <c r="D972" s="2"/>
      <c r="E972" s="2"/>
      <c r="F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row>
    <row r="973" spans="2:57" x14ac:dyDescent="0.45">
      <c r="B973" s="2"/>
      <c r="C973" s="2"/>
      <c r="D973" s="2"/>
      <c r="E973" s="2"/>
      <c r="F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row>
    <row r="974" spans="2:57" x14ac:dyDescent="0.45">
      <c r="B974" s="2"/>
      <c r="C974" s="2"/>
      <c r="D974" s="2"/>
      <c r="E974" s="2"/>
      <c r="F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row>
    <row r="975" spans="2:57" x14ac:dyDescent="0.45">
      <c r="B975" s="2"/>
      <c r="C975" s="2"/>
      <c r="D975" s="2"/>
      <c r="E975" s="2"/>
      <c r="F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row>
    <row r="976" spans="2:57" x14ac:dyDescent="0.45">
      <c r="B976" s="2"/>
      <c r="C976" s="2"/>
      <c r="D976" s="2"/>
      <c r="E976" s="2"/>
      <c r="F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row>
    <row r="977" spans="2:57" x14ac:dyDescent="0.45">
      <c r="B977" s="2"/>
      <c r="C977" s="2"/>
      <c r="D977" s="2"/>
      <c r="E977" s="2"/>
      <c r="F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row>
    <row r="978" spans="2:57" x14ac:dyDescent="0.45">
      <c r="B978" s="2"/>
      <c r="C978" s="2"/>
      <c r="D978" s="2"/>
      <c r="E978" s="2"/>
      <c r="F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row>
    <row r="979" spans="2:57" x14ac:dyDescent="0.45">
      <c r="B979" s="2"/>
      <c r="C979" s="2"/>
      <c r="D979" s="2"/>
      <c r="E979" s="2"/>
      <c r="F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row>
    <row r="980" spans="2:57" x14ac:dyDescent="0.45">
      <c r="B980" s="2"/>
      <c r="C980" s="2"/>
      <c r="D980" s="2"/>
      <c r="E980" s="2"/>
      <c r="F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row>
    <row r="981" spans="2:57" x14ac:dyDescent="0.45">
      <c r="B981" s="2"/>
      <c r="C981" s="2"/>
      <c r="D981" s="2"/>
      <c r="E981" s="2"/>
      <c r="F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row>
    <row r="982" spans="2:57" x14ac:dyDescent="0.45">
      <c r="B982" s="2"/>
      <c r="C982" s="2"/>
      <c r="D982" s="2"/>
      <c r="E982" s="2"/>
      <c r="F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row>
    <row r="983" spans="2:57" x14ac:dyDescent="0.45">
      <c r="B983" s="2"/>
      <c r="C983" s="2"/>
      <c r="D983" s="2"/>
      <c r="E983" s="2"/>
      <c r="F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row>
    <row r="984" spans="2:57" x14ac:dyDescent="0.45">
      <c r="B984" s="2"/>
      <c r="C984" s="2"/>
      <c r="D984" s="2"/>
      <c r="E984" s="2"/>
      <c r="F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row>
    <row r="985" spans="2:57" x14ac:dyDescent="0.45">
      <c r="B985" s="2"/>
      <c r="C985" s="2"/>
      <c r="D985" s="2"/>
      <c r="E985" s="2"/>
      <c r="F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row>
    <row r="986" spans="2:57" x14ac:dyDescent="0.45">
      <c r="B986" s="2"/>
      <c r="C986" s="2"/>
      <c r="D986" s="2"/>
      <c r="E986" s="2"/>
      <c r="F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row>
    <row r="987" spans="2:57" x14ac:dyDescent="0.45">
      <c r="B987" s="2"/>
      <c r="C987" s="2"/>
      <c r="D987" s="2"/>
      <c r="E987" s="2"/>
      <c r="F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row>
    <row r="988" spans="2:57" x14ac:dyDescent="0.45">
      <c r="B988" s="2"/>
      <c r="C988" s="2"/>
      <c r="D988" s="2"/>
      <c r="E988" s="2"/>
      <c r="F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row>
    <row r="989" spans="2:57" x14ac:dyDescent="0.45">
      <c r="B989" s="2"/>
      <c r="C989" s="2"/>
      <c r="D989" s="2"/>
      <c r="E989" s="2"/>
      <c r="F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row>
    <row r="990" spans="2:57" x14ac:dyDescent="0.45">
      <c r="B990" s="2"/>
      <c r="C990" s="2"/>
      <c r="D990" s="2"/>
      <c r="E990" s="2"/>
      <c r="F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row>
    <row r="991" spans="2:57" x14ac:dyDescent="0.45">
      <c r="B991" s="2"/>
      <c r="C991" s="2"/>
      <c r="D991" s="2"/>
      <c r="E991" s="2"/>
      <c r="F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row>
    <row r="992" spans="2:57" x14ac:dyDescent="0.45">
      <c r="B992" s="2"/>
      <c r="C992" s="2"/>
      <c r="D992" s="2"/>
      <c r="E992" s="2"/>
      <c r="F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row>
    <row r="993" spans="2:57" x14ac:dyDescent="0.45">
      <c r="B993" s="2"/>
      <c r="C993" s="2"/>
      <c r="D993" s="2"/>
      <c r="E993" s="2"/>
      <c r="F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row>
    <row r="994" spans="2:57" x14ac:dyDescent="0.45">
      <c r="B994" s="2"/>
      <c r="C994" s="2"/>
      <c r="D994" s="2"/>
      <c r="E994" s="2"/>
      <c r="F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row>
    <row r="995" spans="2:57" x14ac:dyDescent="0.45">
      <c r="B995" s="2"/>
      <c r="C995" s="2"/>
      <c r="D995" s="2"/>
      <c r="E995" s="2"/>
      <c r="F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row>
    <row r="996" spans="2:57" x14ac:dyDescent="0.45">
      <c r="B996" s="2"/>
      <c r="C996" s="2"/>
      <c r="D996" s="2"/>
      <c r="E996" s="2"/>
      <c r="F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row>
    <row r="997" spans="2:57" x14ac:dyDescent="0.45">
      <c r="B997" s="2"/>
      <c r="C997" s="2"/>
      <c r="D997" s="2"/>
      <c r="E997" s="2"/>
      <c r="F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row>
    <row r="998" spans="2:57" x14ac:dyDescent="0.45">
      <c r="B998" s="2"/>
      <c r="C998" s="2"/>
      <c r="D998" s="2"/>
      <c r="E998" s="2"/>
      <c r="F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row>
    <row r="999" spans="2:57" x14ac:dyDescent="0.45">
      <c r="B999" s="2"/>
      <c r="C999" s="2"/>
      <c r="D999" s="2"/>
      <c r="E999" s="2"/>
      <c r="F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row>
    <row r="1000" spans="2:57" x14ac:dyDescent="0.45">
      <c r="B1000" s="2"/>
      <c r="C1000" s="2"/>
      <c r="D1000" s="2"/>
      <c r="E1000" s="2"/>
      <c r="F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row>
    <row r="1001" spans="2:57" x14ac:dyDescent="0.45">
      <c r="B1001" s="2"/>
      <c r="C1001" s="2"/>
      <c r="D1001" s="2"/>
      <c r="E1001" s="2"/>
      <c r="F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row>
    <row r="1002" spans="2:57" x14ac:dyDescent="0.45">
      <c r="B1002" s="2"/>
      <c r="C1002" s="2"/>
      <c r="D1002" s="2"/>
      <c r="E1002" s="2"/>
      <c r="F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row>
    <row r="1003" spans="2:57" x14ac:dyDescent="0.45">
      <c r="B1003" s="2"/>
      <c r="C1003" s="2"/>
      <c r="D1003" s="2"/>
      <c r="E1003" s="2"/>
      <c r="F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row>
    <row r="1004" spans="2:57" x14ac:dyDescent="0.45">
      <c r="B1004" s="2"/>
      <c r="C1004" s="2"/>
      <c r="D1004" s="2"/>
      <c r="E1004" s="2"/>
      <c r="F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row>
    <row r="1005" spans="2:57" x14ac:dyDescent="0.45">
      <c r="B1005" s="2"/>
      <c r="C1005" s="2"/>
      <c r="D1005" s="2"/>
      <c r="E1005" s="2"/>
      <c r="F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row>
    <row r="1006" spans="2:57" x14ac:dyDescent="0.45">
      <c r="B1006" s="2"/>
      <c r="C1006" s="2"/>
      <c r="D1006" s="2"/>
      <c r="E1006" s="2"/>
      <c r="F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row>
    <row r="1007" spans="2:57" x14ac:dyDescent="0.45">
      <c r="B1007" s="2"/>
      <c r="C1007" s="2"/>
      <c r="D1007" s="2"/>
      <c r="E1007" s="2"/>
      <c r="F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row>
    <row r="1008" spans="2:57" x14ac:dyDescent="0.45">
      <c r="B1008" s="2"/>
      <c r="C1008" s="2"/>
      <c r="D1008" s="2"/>
      <c r="E1008" s="2"/>
      <c r="F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row>
    <row r="1009" spans="2:57" x14ac:dyDescent="0.45">
      <c r="B1009" s="2"/>
      <c r="C1009" s="2"/>
      <c r="D1009" s="2"/>
      <c r="E1009" s="2"/>
      <c r="F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row>
    <row r="1010" spans="2:57" x14ac:dyDescent="0.45">
      <c r="B1010" s="2"/>
      <c r="C1010" s="2"/>
      <c r="D1010" s="2"/>
      <c r="E1010" s="2"/>
      <c r="F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row>
    <row r="1011" spans="2:57" x14ac:dyDescent="0.45">
      <c r="B1011" s="2"/>
      <c r="C1011" s="2"/>
      <c r="D1011" s="2"/>
      <c r="E1011" s="2"/>
      <c r="F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row>
    <row r="1012" spans="2:57" x14ac:dyDescent="0.45">
      <c r="B1012" s="2"/>
      <c r="C1012" s="2"/>
      <c r="D1012" s="2"/>
      <c r="E1012" s="2"/>
      <c r="F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row>
    <row r="1013" spans="2:57" x14ac:dyDescent="0.45">
      <c r="B1013" s="2"/>
      <c r="C1013" s="2"/>
      <c r="D1013" s="2"/>
      <c r="E1013" s="2"/>
      <c r="F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row>
    <row r="1014" spans="2:57" x14ac:dyDescent="0.45">
      <c r="B1014" s="2"/>
      <c r="C1014" s="2"/>
      <c r="D1014" s="2"/>
      <c r="E1014" s="2"/>
      <c r="F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row>
    <row r="1015" spans="2:57" x14ac:dyDescent="0.45">
      <c r="B1015" s="2"/>
      <c r="C1015" s="2"/>
      <c r="D1015" s="2"/>
      <c r="E1015" s="2"/>
      <c r="F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row>
    <row r="1016" spans="2:57" x14ac:dyDescent="0.45">
      <c r="B1016" s="2"/>
      <c r="C1016" s="2"/>
      <c r="D1016" s="2"/>
      <c r="E1016" s="2"/>
      <c r="F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row>
    <row r="1017" spans="2:57" x14ac:dyDescent="0.45">
      <c r="B1017" s="2"/>
      <c r="C1017" s="2"/>
      <c r="D1017" s="2"/>
      <c r="E1017" s="2"/>
      <c r="F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row>
    <row r="1018" spans="2:57" x14ac:dyDescent="0.45">
      <c r="B1018" s="2"/>
      <c r="C1018" s="2"/>
      <c r="D1018" s="2"/>
      <c r="E1018" s="2"/>
      <c r="F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row>
    <row r="1019" spans="2:57" x14ac:dyDescent="0.45">
      <c r="B1019" s="2"/>
      <c r="C1019" s="2"/>
      <c r="D1019" s="2"/>
      <c r="E1019" s="2"/>
      <c r="F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row>
    <row r="1020" spans="2:57" x14ac:dyDescent="0.45">
      <c r="B1020" s="2"/>
      <c r="C1020" s="2"/>
      <c r="D1020" s="2"/>
      <c r="E1020" s="2"/>
      <c r="F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row>
    <row r="1021" spans="2:57" x14ac:dyDescent="0.45">
      <c r="B1021" s="2"/>
      <c r="C1021" s="2"/>
      <c r="D1021" s="2"/>
      <c r="E1021" s="2"/>
      <c r="F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row>
    <row r="1022" spans="2:57" x14ac:dyDescent="0.45">
      <c r="B1022" s="2"/>
      <c r="C1022" s="2"/>
      <c r="D1022" s="2"/>
      <c r="E1022" s="2"/>
      <c r="F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row>
    <row r="1023" spans="2:57" x14ac:dyDescent="0.45">
      <c r="B1023" s="2"/>
      <c r="C1023" s="2"/>
      <c r="D1023" s="2"/>
      <c r="E1023" s="2"/>
      <c r="F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row>
    <row r="1024" spans="2:57" x14ac:dyDescent="0.45">
      <c r="B1024" s="2"/>
      <c r="C1024" s="2"/>
      <c r="D1024" s="2"/>
      <c r="E1024" s="2"/>
      <c r="F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row>
    <row r="1025" spans="2:57" x14ac:dyDescent="0.45">
      <c r="B1025" s="2"/>
      <c r="C1025" s="2"/>
      <c r="D1025" s="2"/>
      <c r="E1025" s="2"/>
      <c r="F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row>
    <row r="1026" spans="2:57" x14ac:dyDescent="0.45">
      <c r="B1026" s="2"/>
      <c r="C1026" s="2"/>
      <c r="D1026" s="2"/>
      <c r="E1026" s="2"/>
      <c r="F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row>
    <row r="1027" spans="2:57" x14ac:dyDescent="0.45">
      <c r="B1027" s="2"/>
      <c r="C1027" s="2"/>
      <c r="D1027" s="2"/>
      <c r="E1027" s="2"/>
      <c r="F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row>
    <row r="1028" spans="2:57" x14ac:dyDescent="0.45">
      <c r="B1028" s="2"/>
      <c r="C1028" s="2"/>
      <c r="D1028" s="2"/>
      <c r="E1028" s="2"/>
      <c r="F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row>
    <row r="1029" spans="2:57" x14ac:dyDescent="0.45">
      <c r="B1029" s="2"/>
      <c r="C1029" s="2"/>
      <c r="D1029" s="2"/>
      <c r="E1029" s="2"/>
      <c r="F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row>
    <row r="1030" spans="2:57" x14ac:dyDescent="0.45">
      <c r="B1030" s="2"/>
      <c r="C1030" s="2"/>
      <c r="D1030" s="2"/>
      <c r="E1030" s="2"/>
      <c r="F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row>
    <row r="1031" spans="2:57" x14ac:dyDescent="0.45">
      <c r="B1031" s="2"/>
      <c r="C1031" s="2"/>
      <c r="D1031" s="2"/>
      <c r="E1031" s="2"/>
      <c r="F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row>
    <row r="1032" spans="2:57" x14ac:dyDescent="0.45">
      <c r="B1032" s="2"/>
      <c r="C1032" s="2"/>
      <c r="D1032" s="2"/>
      <c r="E1032" s="2"/>
      <c r="F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row>
    <row r="1033" spans="2:57" x14ac:dyDescent="0.45">
      <c r="B1033" s="2"/>
      <c r="C1033" s="2"/>
      <c r="D1033" s="2"/>
      <c r="E1033" s="2"/>
      <c r="F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row>
    <row r="1034" spans="2:57" x14ac:dyDescent="0.45">
      <c r="B1034" s="2"/>
      <c r="C1034" s="2"/>
      <c r="D1034" s="2"/>
      <c r="E1034" s="2"/>
      <c r="F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row>
    <row r="1035" spans="2:57" x14ac:dyDescent="0.45">
      <c r="B1035" s="2"/>
      <c r="C1035" s="2"/>
      <c r="D1035" s="2"/>
      <c r="E1035" s="2"/>
      <c r="F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row>
    <row r="1036" spans="2:57" x14ac:dyDescent="0.45">
      <c r="B1036" s="2"/>
      <c r="C1036" s="2"/>
      <c r="D1036" s="2"/>
      <c r="E1036" s="2"/>
      <c r="F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row>
    <row r="1037" spans="2:57" x14ac:dyDescent="0.45">
      <c r="B1037" s="2"/>
      <c r="C1037" s="2"/>
      <c r="D1037" s="2"/>
      <c r="E1037" s="2"/>
      <c r="F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row>
    <row r="1038" spans="2:57" x14ac:dyDescent="0.45">
      <c r="B1038" s="2"/>
      <c r="C1038" s="2"/>
      <c r="D1038" s="2"/>
      <c r="E1038" s="2"/>
      <c r="F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row>
    <row r="1039" spans="2:57" x14ac:dyDescent="0.45">
      <c r="B1039" s="2"/>
      <c r="C1039" s="2"/>
      <c r="D1039" s="2"/>
      <c r="E1039" s="2"/>
      <c r="F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row>
    <row r="1040" spans="2:57" x14ac:dyDescent="0.45">
      <c r="B1040" s="2"/>
      <c r="C1040" s="2"/>
      <c r="D1040" s="2"/>
      <c r="E1040" s="2"/>
      <c r="F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row>
    <row r="1041" spans="2:57" x14ac:dyDescent="0.45">
      <c r="B1041" s="2"/>
      <c r="C1041" s="2"/>
      <c r="D1041" s="2"/>
      <c r="E1041" s="2"/>
      <c r="F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row>
    <row r="1042" spans="2:57" x14ac:dyDescent="0.45">
      <c r="B1042" s="2"/>
      <c r="C1042" s="2"/>
      <c r="D1042" s="2"/>
      <c r="E1042" s="2"/>
      <c r="F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row>
    <row r="1043" spans="2:57" x14ac:dyDescent="0.45">
      <c r="B1043" s="2"/>
      <c r="C1043" s="2"/>
      <c r="D1043" s="2"/>
      <c r="E1043" s="2"/>
      <c r="F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row>
    <row r="1044" spans="2:57" x14ac:dyDescent="0.45">
      <c r="B1044" s="2"/>
      <c r="C1044" s="2"/>
      <c r="D1044" s="2"/>
      <c r="E1044" s="2"/>
      <c r="F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row>
    <row r="1045" spans="2:57" x14ac:dyDescent="0.45">
      <c r="B1045" s="2"/>
      <c r="C1045" s="2"/>
      <c r="D1045" s="2"/>
      <c r="E1045" s="2"/>
      <c r="F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row>
    <row r="1046" spans="2:57" x14ac:dyDescent="0.45">
      <c r="B1046" s="2"/>
      <c r="C1046" s="2"/>
      <c r="D1046" s="2"/>
      <c r="E1046" s="2"/>
      <c r="F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row>
    <row r="1047" spans="2:57" x14ac:dyDescent="0.45">
      <c r="B1047" s="2"/>
      <c r="C1047" s="2"/>
      <c r="D1047" s="2"/>
      <c r="E1047" s="2"/>
      <c r="F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row>
    <row r="1048" spans="2:57" x14ac:dyDescent="0.45">
      <c r="B1048" s="2"/>
      <c r="C1048" s="2"/>
      <c r="D1048" s="2"/>
      <c r="E1048" s="2"/>
      <c r="F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row>
    <row r="1049" spans="2:57" x14ac:dyDescent="0.45">
      <c r="B1049" s="2"/>
      <c r="C1049" s="2"/>
      <c r="D1049" s="2"/>
      <c r="E1049" s="2"/>
      <c r="F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row>
    <row r="1050" spans="2:57" x14ac:dyDescent="0.45">
      <c r="B1050" s="2"/>
      <c r="C1050" s="2"/>
      <c r="D1050" s="2"/>
      <c r="E1050" s="2"/>
      <c r="F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row>
    <row r="1051" spans="2:57" x14ac:dyDescent="0.45">
      <c r="B1051" s="2"/>
      <c r="C1051" s="2"/>
      <c r="D1051" s="2"/>
      <c r="E1051" s="2"/>
      <c r="F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row>
    <row r="1052" spans="2:57" x14ac:dyDescent="0.45">
      <c r="B1052" s="2"/>
      <c r="C1052" s="2"/>
      <c r="D1052" s="2"/>
      <c r="E1052" s="2"/>
      <c r="F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row>
    <row r="1053" spans="2:57" x14ac:dyDescent="0.45">
      <c r="B1053" s="2"/>
      <c r="C1053" s="2"/>
      <c r="D1053" s="2"/>
      <c r="E1053" s="2"/>
      <c r="F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row>
    <row r="1054" spans="2:57" x14ac:dyDescent="0.45">
      <c r="B1054" s="2"/>
      <c r="C1054" s="2"/>
      <c r="D1054" s="2"/>
      <c r="E1054" s="2"/>
      <c r="F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row>
    <row r="1055" spans="2:57" x14ac:dyDescent="0.45">
      <c r="B1055" s="2"/>
      <c r="C1055" s="2"/>
      <c r="D1055" s="2"/>
      <c r="E1055" s="2"/>
      <c r="F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row>
    <row r="1056" spans="2:57" x14ac:dyDescent="0.45">
      <c r="B1056" s="2"/>
      <c r="C1056" s="2"/>
      <c r="D1056" s="2"/>
      <c r="E1056" s="2"/>
      <c r="F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row>
    <row r="1057" spans="2:57" x14ac:dyDescent="0.45">
      <c r="B1057" s="2"/>
      <c r="C1057" s="2"/>
      <c r="D1057" s="2"/>
      <c r="E1057" s="2"/>
      <c r="F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row>
    <row r="1058" spans="2:57" x14ac:dyDescent="0.45">
      <c r="B1058" s="2"/>
      <c r="C1058" s="2"/>
      <c r="D1058" s="2"/>
      <c r="E1058" s="2"/>
      <c r="F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row>
    <row r="1059" spans="2:57" x14ac:dyDescent="0.45">
      <c r="B1059" s="2"/>
      <c r="C1059" s="2"/>
      <c r="D1059" s="2"/>
      <c r="E1059" s="2"/>
      <c r="F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row>
    <row r="1060" spans="2:57" x14ac:dyDescent="0.45">
      <c r="B1060" s="2"/>
      <c r="C1060" s="2"/>
      <c r="D1060" s="2"/>
      <c r="E1060" s="2"/>
      <c r="F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row>
    <row r="1061" spans="2:57" x14ac:dyDescent="0.45">
      <c r="B1061" s="2"/>
      <c r="C1061" s="2"/>
      <c r="D1061" s="2"/>
      <c r="E1061" s="2"/>
      <c r="F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row>
    <row r="1062" spans="2:57" x14ac:dyDescent="0.45">
      <c r="B1062" s="2"/>
      <c r="C1062" s="2"/>
      <c r="D1062" s="2"/>
      <c r="E1062" s="2"/>
      <c r="F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row>
    <row r="1063" spans="2:57" x14ac:dyDescent="0.45">
      <c r="B1063" s="2"/>
      <c r="C1063" s="2"/>
      <c r="D1063" s="2"/>
      <c r="E1063" s="2"/>
      <c r="F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row>
    <row r="1064" spans="2:57" x14ac:dyDescent="0.45">
      <c r="B1064" s="2"/>
      <c r="C1064" s="2"/>
      <c r="D1064" s="2"/>
      <c r="E1064" s="2"/>
      <c r="F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row>
    <row r="1065" spans="2:57" x14ac:dyDescent="0.45">
      <c r="B1065" s="2"/>
      <c r="C1065" s="2"/>
      <c r="D1065" s="2"/>
      <c r="E1065" s="2"/>
      <c r="F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row>
    <row r="1066" spans="2:57" x14ac:dyDescent="0.45">
      <c r="B1066" s="2"/>
      <c r="C1066" s="2"/>
      <c r="D1066" s="2"/>
      <c r="E1066" s="2"/>
      <c r="F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row>
    <row r="1067" spans="2:57" x14ac:dyDescent="0.45">
      <c r="B1067" s="2"/>
      <c r="C1067" s="2"/>
      <c r="D1067" s="2"/>
      <c r="E1067" s="2"/>
      <c r="F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row>
    <row r="1068" spans="2:57" x14ac:dyDescent="0.45">
      <c r="B1068" s="2"/>
      <c r="C1068" s="2"/>
      <c r="D1068" s="2"/>
      <c r="E1068" s="2"/>
      <c r="F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row>
    <row r="1069" spans="2:57" x14ac:dyDescent="0.45">
      <c r="B1069" s="2"/>
      <c r="C1069" s="2"/>
      <c r="D1069" s="2"/>
      <c r="E1069" s="2"/>
      <c r="F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row>
    <row r="1070" spans="2:57" x14ac:dyDescent="0.45">
      <c r="B1070" s="2"/>
      <c r="C1070" s="2"/>
      <c r="D1070" s="2"/>
      <c r="E1070" s="2"/>
      <c r="F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row>
    <row r="1071" spans="2:57" x14ac:dyDescent="0.45">
      <c r="B1071" s="2"/>
      <c r="C1071" s="2"/>
      <c r="D1071" s="2"/>
      <c r="E1071" s="2"/>
      <c r="F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row>
    <row r="1072" spans="2:57" x14ac:dyDescent="0.45">
      <c r="B1072" s="2"/>
      <c r="C1072" s="2"/>
      <c r="D1072" s="2"/>
      <c r="E1072" s="2"/>
      <c r="F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row>
  </sheetData>
  <phoneticPr fontId="0" type="noConversion"/>
  <printOptions horizontalCentered="1" verticalCentered="1"/>
  <pageMargins left="0.25" right="0.25" top="0.75" bottom="0.75" header="0.3" footer="0.3"/>
  <pageSetup scale="63" orientation="landscape"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BF1076"/>
  <sheetViews>
    <sheetView showGridLines="0" zoomScaleNormal="100" workbookViewId="0">
      <pane xSplit="1" ySplit="4" topLeftCell="B19" activePane="bottomRight" state="frozen"/>
      <selection pane="topRight" activeCell="B1" sqref="B1"/>
      <selection pane="bottomLeft" activeCell="A5" sqref="A5"/>
      <selection pane="bottomRight"/>
    </sheetView>
  </sheetViews>
  <sheetFormatPr defaultColWidth="9.265625" defaultRowHeight="14.25" x14ac:dyDescent="0.45"/>
  <cols>
    <col min="1" max="1" width="43.73046875" style="6" bestFit="1" customWidth="1"/>
    <col min="2" max="5" width="11.3984375" style="7" hidden="1" customWidth="1"/>
    <col min="6" max="6" width="11.3984375" style="17" hidden="1" customWidth="1"/>
    <col min="7" max="7" width="11.3984375" style="18" hidden="1" customWidth="1"/>
    <col min="8" max="8" width="11.3984375" style="17" hidden="1" customWidth="1"/>
    <col min="9" max="9" width="11.265625" style="17" customWidth="1"/>
    <col min="10" max="11" width="11.3984375" style="17" customWidth="1"/>
    <col min="12" max="12" width="14.265625" style="17" customWidth="1"/>
    <col min="13" max="13" width="15.265625" style="17" customWidth="1"/>
    <col min="14" max="15" width="13" style="17" customWidth="1"/>
    <col min="16" max="21" width="15.265625" style="7" bestFit="1" customWidth="1"/>
    <col min="22" max="26" width="10.59765625" style="7" customWidth="1"/>
    <col min="27" max="58" width="9.265625" style="7"/>
    <col min="59" max="16384" width="9.265625" style="2"/>
  </cols>
  <sheetData>
    <row r="1" spans="1:58" x14ac:dyDescent="0.45">
      <c r="A1" s="4" t="str">
        <f>Inputs!A1</f>
        <v>Home Depot, Inc.</v>
      </c>
      <c r="B1" s="2"/>
      <c r="C1" s="2"/>
      <c r="D1" s="2"/>
      <c r="E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row>
    <row r="2" spans="1:58" x14ac:dyDescent="0.45">
      <c r="A2" s="5" t="s">
        <v>141</v>
      </c>
      <c r="B2" s="2"/>
      <c r="C2" s="2"/>
      <c r="D2" s="2"/>
      <c r="E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row>
    <row r="4" spans="1:58" s="371" customFormat="1" ht="14.65" thickBot="1" x14ac:dyDescent="0.5">
      <c r="A4" s="105" t="str">
        <f>CONCATENATE("Fiscal Years Ending ",Inputs!B7)</f>
        <v>Fiscal Years Ending 1/31</v>
      </c>
      <c r="B4" s="106">
        <v>2012</v>
      </c>
      <c r="C4" s="106">
        <v>2013</v>
      </c>
      <c r="D4" s="106">
        <v>2014</v>
      </c>
      <c r="E4" s="106">
        <v>2015</v>
      </c>
      <c r="F4" s="106">
        <v>2016</v>
      </c>
      <c r="G4" s="106">
        <v>2017</v>
      </c>
      <c r="H4" s="106">
        <v>2018</v>
      </c>
      <c r="I4" s="106">
        <v>2019</v>
      </c>
      <c r="J4" s="106">
        <v>2020</v>
      </c>
      <c r="K4" s="106">
        <v>2021</v>
      </c>
      <c r="L4" s="106" t="s">
        <v>38</v>
      </c>
      <c r="M4" s="106" t="s">
        <v>39</v>
      </c>
      <c r="N4" s="106" t="s">
        <v>40</v>
      </c>
      <c r="O4" s="106" t="s">
        <v>41</v>
      </c>
      <c r="P4" s="106" t="s">
        <v>42</v>
      </c>
      <c r="Q4" s="106" t="s">
        <v>43</v>
      </c>
      <c r="R4" s="106" t="s">
        <v>44</v>
      </c>
      <c r="S4" s="106" t="s">
        <v>45</v>
      </c>
      <c r="T4" s="106" t="s">
        <v>46</v>
      </c>
      <c r="U4" s="106" t="s">
        <v>47</v>
      </c>
    </row>
    <row r="5" spans="1:58" s="9" customFormat="1" x14ac:dyDescent="0.45">
      <c r="A5" s="327" t="s">
        <v>142</v>
      </c>
      <c r="B5" s="332"/>
      <c r="C5" s="332"/>
      <c r="D5" s="332"/>
      <c r="E5" s="332"/>
      <c r="F5" s="332"/>
      <c r="G5" s="332"/>
      <c r="H5" s="332"/>
      <c r="I5" s="332"/>
      <c r="J5" s="332"/>
      <c r="K5" s="332"/>
      <c r="M5" s="19"/>
      <c r="N5" s="19"/>
      <c r="O5" s="19"/>
    </row>
    <row r="6" spans="1:58" s="9" customFormat="1" x14ac:dyDescent="0.45">
      <c r="A6" s="333" t="s">
        <v>143</v>
      </c>
      <c r="B6" s="332"/>
      <c r="C6" s="332"/>
      <c r="D6" s="332"/>
      <c r="E6" s="332"/>
      <c r="F6" s="332"/>
      <c r="G6" s="332"/>
      <c r="H6" s="332"/>
      <c r="I6" s="332"/>
      <c r="J6" s="332"/>
      <c r="K6" s="332"/>
      <c r="M6" s="19"/>
      <c r="N6" s="19"/>
      <c r="O6" s="19"/>
    </row>
    <row r="7" spans="1:58" s="9" customFormat="1" x14ac:dyDescent="0.45">
      <c r="A7" s="6" t="s">
        <v>144</v>
      </c>
      <c r="B7" s="47">
        <f>CF_H!B48</f>
        <v>1987</v>
      </c>
      <c r="C7" s="47">
        <f>CF_H!C48</f>
        <v>2494</v>
      </c>
      <c r="D7" s="47">
        <f>CF_H!D48</f>
        <v>1929</v>
      </c>
      <c r="E7" s="47">
        <f>CF_H!E48</f>
        <v>1723</v>
      </c>
      <c r="F7" s="47">
        <f>CF_H!F48</f>
        <v>2216</v>
      </c>
      <c r="G7" s="47">
        <f>CF_H!G48</f>
        <v>2538</v>
      </c>
      <c r="H7" s="47">
        <f>CF_H!H48</f>
        <v>3595</v>
      </c>
      <c r="I7" s="47">
        <f>CF_H!I48</f>
        <v>1778</v>
      </c>
      <c r="J7" s="47">
        <f>CF_H!J48</f>
        <v>2133</v>
      </c>
      <c r="K7" s="47">
        <f>CF_H!K48</f>
        <v>7895</v>
      </c>
      <c r="L7" s="334">
        <f>CF_F!B44</f>
        <v>-1658.0256866845284</v>
      </c>
      <c r="M7" s="228">
        <f>CF_F!C44</f>
        <v>-1104.4920918906664</v>
      </c>
      <c r="N7" s="228">
        <f>CF_F!D44</f>
        <v>-138.32812391132939</v>
      </c>
      <c r="O7" s="228">
        <f>CF_F!E44</f>
        <v>462.17831668524923</v>
      </c>
      <c r="P7" s="228">
        <f>CF_F!F44</f>
        <v>859.83870363963615</v>
      </c>
      <c r="Q7" s="228">
        <f>CF_F!G44</f>
        <v>1248.13410572869</v>
      </c>
      <c r="R7" s="228">
        <f>CF_F!H44</f>
        <v>1809.9393205616634</v>
      </c>
      <c r="S7" s="228">
        <f>CF_F!I44</f>
        <v>1982.9251687247288</v>
      </c>
      <c r="T7" s="228">
        <f>CF_F!J44</f>
        <v>2240.0829021286208</v>
      </c>
      <c r="U7" s="228">
        <f>CF_F!K44</f>
        <v>2432.4682344335943</v>
      </c>
    </row>
    <row r="8" spans="1:58" x14ac:dyDescent="0.45">
      <c r="A8" s="6" t="s">
        <v>145</v>
      </c>
      <c r="B8" s="47">
        <v>1245</v>
      </c>
      <c r="C8" s="47">
        <v>1395</v>
      </c>
      <c r="D8" s="47">
        <v>1398</v>
      </c>
      <c r="E8" s="47">
        <v>1484</v>
      </c>
      <c r="F8" s="47">
        <v>1890</v>
      </c>
      <c r="G8" s="47">
        <v>2029</v>
      </c>
      <c r="H8" s="47">
        <v>1952</v>
      </c>
      <c r="I8" s="47">
        <v>1936</v>
      </c>
      <c r="J8" s="47">
        <v>2106</v>
      </c>
      <c r="K8" s="47">
        <v>2992</v>
      </c>
      <c r="L8" s="228">
        <f>IS!L5*CS_BS!L8</f>
        <v>2627.6914051692333</v>
      </c>
      <c r="M8" s="228">
        <f>IS!M5*CS_BS!M8</f>
        <v>2692.8033132402788</v>
      </c>
      <c r="N8" s="228">
        <f>IS!N5*CS_BS!N8</f>
        <v>2756.8228420102655</v>
      </c>
      <c r="O8" s="228">
        <f>IS!O5*CS_BS!O8</f>
        <v>2822.3559132425244</v>
      </c>
      <c r="P8" s="228">
        <f>IS!P5*CS_BS!P8</f>
        <v>2872.4747040617649</v>
      </c>
      <c r="Q8" s="228">
        <f>IS!Q5*CS_BS!Q8</f>
        <v>2923.4747730734312</v>
      </c>
      <c r="R8" s="228">
        <f>IS!R5*CS_BS!R8</f>
        <v>2975.3714907692315</v>
      </c>
      <c r="S8" s="228">
        <f>IS!S5*CS_BS!S8</f>
        <v>3028.1804938893906</v>
      </c>
      <c r="T8" s="228">
        <f>IS!T5*CS_BS!T8</f>
        <v>3081.9176900077582</v>
      </c>
      <c r="U8" s="228">
        <f>IS!U5*CS_BS!U8</f>
        <v>3136.599262195477</v>
      </c>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row>
    <row r="9" spans="1:58" x14ac:dyDescent="0.45">
      <c r="A9" s="6" t="s">
        <v>146</v>
      </c>
      <c r="B9" s="47">
        <v>10325</v>
      </c>
      <c r="C9" s="47">
        <v>10710</v>
      </c>
      <c r="D9" s="47">
        <v>11057</v>
      </c>
      <c r="E9" s="47">
        <v>11079</v>
      </c>
      <c r="F9" s="47">
        <v>11809</v>
      </c>
      <c r="G9" s="47">
        <v>12549</v>
      </c>
      <c r="H9" s="47">
        <v>12748</v>
      </c>
      <c r="I9" s="47">
        <v>13925</v>
      </c>
      <c r="J9" s="47">
        <v>14531</v>
      </c>
      <c r="K9" s="47">
        <v>16627</v>
      </c>
      <c r="L9" s="228">
        <f>IS!L5*CS_BS!L9</f>
        <v>18206.470061736894</v>
      </c>
      <c r="M9" s="228">
        <f>IS!M5*CS_BS!M9</f>
        <v>18657.610558153636</v>
      </c>
      <c r="N9" s="228">
        <f>IS!N5*CS_BS!N9</f>
        <v>19101.182292499743</v>
      </c>
      <c r="O9" s="228">
        <f>IS!O5*CS_BS!O9</f>
        <v>19555.240899646935</v>
      </c>
      <c r="P9" s="228">
        <f>IS!P5*CS_BS!P9</f>
        <v>19902.49867230087</v>
      </c>
      <c r="Q9" s="228">
        <f>IS!Q5*CS_BS!Q9</f>
        <v>20255.862552009421</v>
      </c>
      <c r="R9" s="228">
        <f>IS!R5*CS_BS!R9</f>
        <v>20615.439036208543</v>
      </c>
      <c r="S9" s="228">
        <f>IS!S5*CS_BS!S9</f>
        <v>20981.33646708872</v>
      </c>
      <c r="T9" s="228">
        <f>IS!T5*CS_BS!T9</f>
        <v>21353.665063363798</v>
      </c>
      <c r="U9" s="228">
        <f>IS!U5*CS_BS!U9</f>
        <v>21732.536952584094</v>
      </c>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row>
    <row r="10" spans="1:58" s="1" customFormat="1" x14ac:dyDescent="0.45">
      <c r="A10" s="39" t="s">
        <v>147</v>
      </c>
      <c r="B10" s="62">
        <v>963</v>
      </c>
      <c r="C10" s="62">
        <v>773</v>
      </c>
      <c r="D10" s="62">
        <v>895</v>
      </c>
      <c r="E10" s="62">
        <v>1016</v>
      </c>
      <c r="F10" s="62">
        <v>1078</v>
      </c>
      <c r="G10" s="62">
        <v>608</v>
      </c>
      <c r="H10" s="62">
        <v>638</v>
      </c>
      <c r="I10" s="62">
        <v>890</v>
      </c>
      <c r="J10" s="62">
        <v>1040</v>
      </c>
      <c r="K10" s="62">
        <v>963</v>
      </c>
      <c r="L10" s="256">
        <f>IS!L5*CS_BS!E10</f>
        <v>1656.9015996828191</v>
      </c>
      <c r="M10" s="256">
        <f>IS!M5*CS_BS!F10</f>
        <v>1692.8308871366037</v>
      </c>
      <c r="N10" s="256">
        <f>IS!N5*CS_BS!G10</f>
        <v>914.68369178215494</v>
      </c>
      <c r="O10" s="256">
        <f>IS!O5*CS_BS!H10</f>
        <v>921.19326752676795</v>
      </c>
      <c r="P10" s="256">
        <f>IS!P5*CS_BS!I10</f>
        <v>1219.6454421612127</v>
      </c>
      <c r="Q10" s="256">
        <f>IS!Q5*CS_BS!J10</f>
        <v>1423.899252840047</v>
      </c>
      <c r="R10" s="256">
        <f>IS!R5*CS_BS!K10</f>
        <v>1119.5886102572658</v>
      </c>
      <c r="S10" s="256">
        <f>IS!S5*CS_BS!L10</f>
        <v>1523.6305254611373</v>
      </c>
      <c r="T10" s="256">
        <f>IS!T5*CS_BS!M10</f>
        <v>1550.66842248341</v>
      </c>
      <c r="U10" s="256">
        <f>IS!U5*CS_BS!N10</f>
        <v>1578.1814827958772</v>
      </c>
    </row>
    <row r="11" spans="1:58" s="1" customFormat="1" x14ac:dyDescent="0.45">
      <c r="A11" s="4" t="s">
        <v>148</v>
      </c>
      <c r="B11" s="220">
        <v>14520</v>
      </c>
      <c r="C11" s="220">
        <v>15372</v>
      </c>
      <c r="D11" s="220">
        <v>15279</v>
      </c>
      <c r="E11" s="220">
        <v>15302</v>
      </c>
      <c r="F11" s="220">
        <v>16993</v>
      </c>
      <c r="G11" s="220">
        <v>17724</v>
      </c>
      <c r="H11" s="220">
        <v>18933</v>
      </c>
      <c r="I11" s="220">
        <v>18529</v>
      </c>
      <c r="J11" s="220">
        <v>19810</v>
      </c>
      <c r="K11" s="220">
        <v>28477</v>
      </c>
      <c r="L11" s="335">
        <f>SUM(L7:L10)</f>
        <v>20833.037379904421</v>
      </c>
      <c r="M11" s="335">
        <f t="shared" ref="M11:U11" si="0">SUM(M7:M10)</f>
        <v>21938.752666639852</v>
      </c>
      <c r="N11" s="335">
        <f t="shared" si="0"/>
        <v>22634.360702380836</v>
      </c>
      <c r="O11" s="335">
        <f t="shared" si="0"/>
        <v>23760.968397101475</v>
      </c>
      <c r="P11" s="335">
        <f t="shared" si="0"/>
        <v>24854.457522163484</v>
      </c>
      <c r="Q11" s="335">
        <f t="shared" si="0"/>
        <v>25851.370683651592</v>
      </c>
      <c r="R11" s="335">
        <f t="shared" si="0"/>
        <v>26520.338457796704</v>
      </c>
      <c r="S11" s="335">
        <f t="shared" si="0"/>
        <v>27516.072655163975</v>
      </c>
      <c r="T11" s="335">
        <f t="shared" si="0"/>
        <v>28226.334077983585</v>
      </c>
      <c r="U11" s="335">
        <f t="shared" si="0"/>
        <v>28879.785932009043</v>
      </c>
    </row>
    <row r="12" spans="1:58" x14ac:dyDescent="0.45">
      <c r="A12" s="6" t="s">
        <v>149</v>
      </c>
      <c r="B12" s="47">
        <v>38975</v>
      </c>
      <c r="C12" s="47">
        <v>38491</v>
      </c>
      <c r="D12" s="47">
        <v>39064</v>
      </c>
      <c r="E12" s="47">
        <v>38513</v>
      </c>
      <c r="F12" s="47">
        <v>39266</v>
      </c>
      <c r="G12" s="47">
        <v>40426</v>
      </c>
      <c r="H12" s="47">
        <v>41414</v>
      </c>
      <c r="I12" s="47">
        <v>42939</v>
      </c>
      <c r="J12" s="47">
        <v>44860</v>
      </c>
      <c r="K12" s="47">
        <v>48801</v>
      </c>
      <c r="L12" s="228">
        <f>K12+ABS(CF_F!B25)</f>
        <v>51318.186000000002</v>
      </c>
      <c r="M12" s="228">
        <f>L12+ABS(CF_F!C25)</f>
        <v>53890.750092000002</v>
      </c>
      <c r="N12" s="228">
        <f>M12+ABS(CF_F!D25)</f>
        <v>56519.910594024004</v>
      </c>
      <c r="O12" s="228">
        <f>N12+ABS(CF_F!E25)</f>
        <v>59206.912627092534</v>
      </c>
      <c r="P12" s="228">
        <f>O12+ABS(CF_F!F25)</f>
        <v>61953.028704888566</v>
      </c>
      <c r="Q12" s="228">
        <f>P12+ABS(CF_F!G25)</f>
        <v>64759.559336396116</v>
      </c>
      <c r="R12" s="228">
        <f>Q12+ABS(CF_F!H25)</f>
        <v>67627.833641796824</v>
      </c>
      <c r="S12" s="228">
        <f>R12+ABS(CF_F!I25)</f>
        <v>70559.209981916356</v>
      </c>
      <c r="T12" s="228">
        <f>S12+ABS(CF_F!J25)</f>
        <v>73555.076601518522</v>
      </c>
      <c r="U12" s="228">
        <f>T12+ABS(CF_F!K25)</f>
        <v>76616.852286751935</v>
      </c>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row>
    <row r="13" spans="1:58" x14ac:dyDescent="0.45">
      <c r="A13" s="6" t="s">
        <v>150</v>
      </c>
      <c r="B13" s="47">
        <v>14527</v>
      </c>
      <c r="C13" s="47">
        <v>14422</v>
      </c>
      <c r="D13" s="47">
        <v>15716</v>
      </c>
      <c r="E13" s="47">
        <v>15793</v>
      </c>
      <c r="F13" s="47">
        <v>17075</v>
      </c>
      <c r="G13" s="47">
        <v>18512</v>
      </c>
      <c r="H13" s="47">
        <v>19339</v>
      </c>
      <c r="I13" s="47">
        <v>20564</v>
      </c>
      <c r="J13" s="47">
        <v>22090</v>
      </c>
      <c r="K13" s="47">
        <v>24096</v>
      </c>
      <c r="L13" s="228">
        <f>K13+IS!L11+IS!L10</f>
        <v>25506.505313882659</v>
      </c>
      <c r="M13" s="228">
        <f>L13+IS!M11+IS!M10</f>
        <v>26972.31130324733</v>
      </c>
      <c r="N13" s="228">
        <f>M13+IS!N11+IS!N10</f>
        <v>28491.421836586338</v>
      </c>
      <c r="O13" s="228">
        <f>N13+IS!O11+IS!O10</f>
        <v>30066.001407975011</v>
      </c>
      <c r="P13" s="228">
        <f>O13+IS!P11+IS!P10</f>
        <v>31696.168570548714</v>
      </c>
      <c r="Q13" s="228">
        <f>P13+IS!Q11+IS!Q10</f>
        <v>33382.099540686213</v>
      </c>
      <c r="R13" s="228">
        <f>Q13+IS!R11+IS!R10</f>
        <v>35124.026715506829</v>
      </c>
      <c r="S13" s="228">
        <f>R13+IS!S11+IS!S10</f>
        <v>36922.237295224331</v>
      </c>
      <c r="T13" s="228">
        <f>S13+IS!T11+IS!T10</f>
        <v>38777.072005794951</v>
      </c>
      <c r="U13" s="228">
        <f>T13+IS!U11+IS!U10</f>
        <v>40688.923917539789</v>
      </c>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row>
    <row r="14" spans="1:58" s="1" customFormat="1" x14ac:dyDescent="0.45">
      <c r="A14" s="6" t="s">
        <v>151</v>
      </c>
      <c r="B14" s="47">
        <f>B12-B13</f>
        <v>24448</v>
      </c>
      <c r="C14" s="47">
        <f t="shared" ref="C14:K14" si="1">C12-C13</f>
        <v>24069</v>
      </c>
      <c r="D14" s="47">
        <f t="shared" si="1"/>
        <v>23348</v>
      </c>
      <c r="E14" s="47">
        <f t="shared" si="1"/>
        <v>22720</v>
      </c>
      <c r="F14" s="47">
        <f t="shared" si="1"/>
        <v>22191</v>
      </c>
      <c r="G14" s="47">
        <f t="shared" si="1"/>
        <v>21914</v>
      </c>
      <c r="H14" s="47">
        <f t="shared" si="1"/>
        <v>22075</v>
      </c>
      <c r="I14" s="47">
        <f t="shared" si="1"/>
        <v>22375</v>
      </c>
      <c r="J14" s="47">
        <f t="shared" si="1"/>
        <v>22770</v>
      </c>
      <c r="K14" s="47">
        <f t="shared" si="1"/>
        <v>24705</v>
      </c>
      <c r="L14" s="228">
        <f>L12-L13</f>
        <v>25811.680686117343</v>
      </c>
      <c r="M14" s="222">
        <f t="shared" ref="M14:U14" si="2">M12-M13</f>
        <v>26918.438788752672</v>
      </c>
      <c r="N14" s="222">
        <f t="shared" si="2"/>
        <v>28028.488757437666</v>
      </c>
      <c r="O14" s="222">
        <f t="shared" si="2"/>
        <v>29140.911219117523</v>
      </c>
      <c r="P14" s="222">
        <f t="shared" si="2"/>
        <v>30256.860134339851</v>
      </c>
      <c r="Q14" s="222">
        <f t="shared" si="2"/>
        <v>31377.459795709903</v>
      </c>
      <c r="R14" s="222">
        <f t="shared" si="2"/>
        <v>32503.806926289995</v>
      </c>
      <c r="S14" s="222">
        <f t="shared" si="2"/>
        <v>33636.972686692025</v>
      </c>
      <c r="T14" s="222">
        <f t="shared" si="2"/>
        <v>34778.004595723571</v>
      </c>
      <c r="U14" s="222">
        <f t="shared" si="2"/>
        <v>35927.928369212146</v>
      </c>
    </row>
    <row r="15" spans="1:58" x14ac:dyDescent="0.45">
      <c r="A15" s="6" t="s">
        <v>152</v>
      </c>
      <c r="B15" s="238">
        <v>0</v>
      </c>
      <c r="C15" s="238">
        <v>0</v>
      </c>
      <c r="D15" s="238">
        <v>0</v>
      </c>
      <c r="E15" s="238">
        <v>0</v>
      </c>
      <c r="F15" s="238">
        <v>0</v>
      </c>
      <c r="G15" s="238">
        <v>0</v>
      </c>
      <c r="H15" s="238">
        <v>0</v>
      </c>
      <c r="I15" s="238">
        <v>0</v>
      </c>
      <c r="J15" s="47">
        <v>5595</v>
      </c>
      <c r="K15" s="47">
        <v>5962</v>
      </c>
      <c r="L15" s="228">
        <f>K15*(L14/K14)</f>
        <v>6229.072667501785</v>
      </c>
      <c r="M15" s="228">
        <f t="shared" ref="M15:U15" si="3">L15*(M14/L14)</f>
        <v>6496.1640177512008</v>
      </c>
      <c r="N15" s="228">
        <f t="shared" si="3"/>
        <v>6764.0497863526962</v>
      </c>
      <c r="O15" s="228">
        <f t="shared" si="3"/>
        <v>7032.5081031523432</v>
      </c>
      <c r="P15" s="228">
        <f t="shared" si="3"/>
        <v>7301.8174507562908</v>
      </c>
      <c r="Q15" s="228">
        <f t="shared" si="3"/>
        <v>7572.2491520753856</v>
      </c>
      <c r="R15" s="228">
        <f t="shared" si="3"/>
        <v>7844.0678767270156</v>
      </c>
      <c r="S15" s="228">
        <f t="shared" si="3"/>
        <v>8117.5321254020573</v>
      </c>
      <c r="T15" s="228">
        <f t="shared" si="3"/>
        <v>8392.8946933699226</v>
      </c>
      <c r="U15" s="228">
        <f t="shared" si="3"/>
        <v>8670.4031142377189</v>
      </c>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row>
    <row r="16" spans="1:58" s="1" customFormat="1" x14ac:dyDescent="0.45">
      <c r="A16" s="6" t="s">
        <v>153</v>
      </c>
      <c r="B16" s="47">
        <v>135</v>
      </c>
      <c r="C16" s="47">
        <v>140</v>
      </c>
      <c r="D16" s="238">
        <v>0</v>
      </c>
      <c r="E16" s="238">
        <v>0</v>
      </c>
      <c r="F16" s="238">
        <v>0</v>
      </c>
      <c r="G16" s="238">
        <v>0</v>
      </c>
      <c r="H16" s="238">
        <v>0</v>
      </c>
      <c r="I16" s="238">
        <v>0</v>
      </c>
      <c r="J16" s="238">
        <v>0</v>
      </c>
      <c r="K16" s="238">
        <v>0</v>
      </c>
      <c r="L16" s="238">
        <v>0</v>
      </c>
      <c r="M16" s="238">
        <v>0</v>
      </c>
      <c r="N16" s="238">
        <v>0</v>
      </c>
      <c r="O16" s="238">
        <v>0</v>
      </c>
      <c r="P16" s="238">
        <v>0</v>
      </c>
      <c r="Q16" s="238">
        <v>0</v>
      </c>
      <c r="R16" s="238">
        <v>0</v>
      </c>
      <c r="S16" s="238">
        <v>0</v>
      </c>
      <c r="T16" s="238">
        <v>0</v>
      </c>
      <c r="U16" s="238">
        <v>0</v>
      </c>
    </row>
    <row r="17" spans="1:58" x14ac:dyDescent="0.45">
      <c r="A17" s="6" t="s">
        <v>154</v>
      </c>
      <c r="B17" s="47">
        <v>1120</v>
      </c>
      <c r="C17" s="47">
        <v>1170</v>
      </c>
      <c r="D17" s="47">
        <v>1289</v>
      </c>
      <c r="E17" s="47">
        <v>1353</v>
      </c>
      <c r="F17" s="47">
        <v>2102</v>
      </c>
      <c r="G17" s="47">
        <v>2093</v>
      </c>
      <c r="H17" s="47">
        <v>2275</v>
      </c>
      <c r="I17" s="47">
        <v>2252</v>
      </c>
      <c r="J17" s="47">
        <v>2254</v>
      </c>
      <c r="K17" s="47">
        <v>7126</v>
      </c>
      <c r="L17" s="228">
        <f>K17+319</f>
        <v>7445</v>
      </c>
      <c r="M17" s="228">
        <f t="shared" ref="M17:U17" si="4">L17</f>
        <v>7445</v>
      </c>
      <c r="N17" s="228">
        <f t="shared" si="4"/>
        <v>7445</v>
      </c>
      <c r="O17" s="228">
        <f t="shared" si="4"/>
        <v>7445</v>
      </c>
      <c r="P17" s="228">
        <f t="shared" si="4"/>
        <v>7445</v>
      </c>
      <c r="Q17" s="228">
        <f t="shared" si="4"/>
        <v>7445</v>
      </c>
      <c r="R17" s="228">
        <f t="shared" si="4"/>
        <v>7445</v>
      </c>
      <c r="S17" s="228">
        <f t="shared" si="4"/>
        <v>7445</v>
      </c>
      <c r="T17" s="228">
        <f t="shared" si="4"/>
        <v>7445</v>
      </c>
      <c r="U17" s="228">
        <f t="shared" si="4"/>
        <v>7445</v>
      </c>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row>
    <row r="18" spans="1:58" x14ac:dyDescent="0.45">
      <c r="A18" s="39" t="s">
        <v>155</v>
      </c>
      <c r="B18" s="62">
        <v>295</v>
      </c>
      <c r="C18" s="62">
        <v>333</v>
      </c>
      <c r="D18" s="62">
        <v>602</v>
      </c>
      <c r="E18" s="62">
        <v>571</v>
      </c>
      <c r="F18" s="62">
        <v>1263</v>
      </c>
      <c r="G18" s="62">
        <v>1235</v>
      </c>
      <c r="H18" s="62">
        <v>1246</v>
      </c>
      <c r="I18" s="62">
        <v>847</v>
      </c>
      <c r="J18" s="62">
        <v>807</v>
      </c>
      <c r="K18" s="62">
        <v>4311</v>
      </c>
      <c r="L18" s="237">
        <f>($K$18/IS!$K$5)*IS!L5</f>
        <v>4426.3257338301764</v>
      </c>
      <c r="M18" s="237">
        <f>($K$18/IS!$K$5)*IS!M5</f>
        <v>4536.0062365355889</v>
      </c>
      <c r="N18" s="237">
        <f>($K$18/IS!$K$5)*IS!N5</f>
        <v>4643.8466348048914</v>
      </c>
      <c r="O18" s="237">
        <f>($K$18/IS!$K$5)*IS!O5</f>
        <v>4754.2365835795617</v>
      </c>
      <c r="P18" s="237">
        <f>($K$18/IS!$K$5)*IS!P5</f>
        <v>4838.6612968907384</v>
      </c>
      <c r="Q18" s="237">
        <f>($K$18/IS!$K$5)*IS!Q5</f>
        <v>4924.5705164624769</v>
      </c>
      <c r="R18" s="237">
        <f>($K$18/IS!$K$5)*IS!R5</f>
        <v>5011.9901337685078</v>
      </c>
      <c r="S18" s="237">
        <f>($K$18/IS!$K$5)*IS!S5</f>
        <v>5100.9464887761169</v>
      </c>
      <c r="T18" s="237">
        <f>($K$18/IS!$K$5)*IS!T5</f>
        <v>5191.4663776697262</v>
      </c>
      <c r="U18" s="237">
        <f>($K$18/IS!$K$5)*IS!U5</f>
        <v>5283.5770607068016</v>
      </c>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row>
    <row r="19" spans="1:58" x14ac:dyDescent="0.45">
      <c r="A19" s="4" t="s">
        <v>156</v>
      </c>
      <c r="B19" s="220">
        <f>SUM(B14:B18)+B11</f>
        <v>40518</v>
      </c>
      <c r="C19" s="220">
        <f>SUM(C14:C18)+C11</f>
        <v>41084</v>
      </c>
      <c r="D19" s="220">
        <f t="shared" ref="D19:K19" si="5">SUM(D14:D18)+D11</f>
        <v>40518</v>
      </c>
      <c r="E19" s="220">
        <f t="shared" si="5"/>
        <v>39946</v>
      </c>
      <c r="F19" s="220">
        <f t="shared" si="5"/>
        <v>42549</v>
      </c>
      <c r="G19" s="220">
        <f t="shared" si="5"/>
        <v>42966</v>
      </c>
      <c r="H19" s="220">
        <f>SUM(H14:H18)+H11</f>
        <v>44529</v>
      </c>
      <c r="I19" s="220">
        <f t="shared" si="5"/>
        <v>44003</v>
      </c>
      <c r="J19" s="220">
        <f>SUM(J14:J18)+J11</f>
        <v>51236</v>
      </c>
      <c r="K19" s="220">
        <f t="shared" si="5"/>
        <v>70581</v>
      </c>
      <c r="L19" s="236">
        <f t="shared" ref="L19:U19" si="6">SUM(L14:L18)+L11</f>
        <v>64745.116467353728</v>
      </c>
      <c r="M19" s="236">
        <f t="shared" si="6"/>
        <v>67334.361709679317</v>
      </c>
      <c r="N19" s="236">
        <f t="shared" si="6"/>
        <v>69515.745880976086</v>
      </c>
      <c r="O19" s="236">
        <f t="shared" si="6"/>
        <v>72133.624302950906</v>
      </c>
      <c r="P19" s="236">
        <f t="shared" si="6"/>
        <v>74696.796404150358</v>
      </c>
      <c r="Q19" s="236">
        <f t="shared" si="6"/>
        <v>77170.650147899345</v>
      </c>
      <c r="R19" s="236">
        <f t="shared" si="6"/>
        <v>79325.203394582219</v>
      </c>
      <c r="S19" s="236">
        <f t="shared" si="6"/>
        <v>81816.523956034187</v>
      </c>
      <c r="T19" s="236">
        <f t="shared" si="6"/>
        <v>84033.699744746802</v>
      </c>
      <c r="U19" s="236">
        <f t="shared" si="6"/>
        <v>86206.694476165721</v>
      </c>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row>
    <row r="20" spans="1:58" x14ac:dyDescent="0.45">
      <c r="B20" s="47"/>
      <c r="C20" s="47"/>
      <c r="D20" s="47"/>
      <c r="E20" s="47"/>
      <c r="F20" s="47"/>
      <c r="G20" s="47"/>
      <c r="H20" s="47"/>
      <c r="I20" s="47"/>
      <c r="J20" s="47"/>
      <c r="K20" s="47"/>
      <c r="L20" s="222"/>
      <c r="M20" s="222"/>
      <c r="N20" s="222"/>
      <c r="O20" s="222"/>
      <c r="P20" s="222"/>
      <c r="Q20" s="222"/>
      <c r="R20" s="222"/>
      <c r="S20" s="222"/>
      <c r="T20" s="222"/>
      <c r="U20" s="22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row>
    <row r="21" spans="1:58" x14ac:dyDescent="0.45">
      <c r="A21" s="4" t="s">
        <v>157</v>
      </c>
      <c r="B21" s="47"/>
      <c r="C21" s="47"/>
      <c r="D21" s="47"/>
      <c r="E21" s="47"/>
      <c r="F21" s="47"/>
      <c r="G21" s="47"/>
      <c r="H21" s="47"/>
      <c r="I21" s="47"/>
      <c r="J21" s="47"/>
      <c r="K21" s="47"/>
      <c r="L21" s="222"/>
      <c r="M21" s="222"/>
      <c r="N21" s="222"/>
      <c r="O21" s="222"/>
      <c r="P21" s="222"/>
      <c r="Q21" s="222"/>
      <c r="R21" s="222"/>
      <c r="S21" s="222"/>
      <c r="T21" s="222"/>
      <c r="U21" s="22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row>
    <row r="22" spans="1:58" x14ac:dyDescent="0.45">
      <c r="A22" s="6" t="s">
        <v>158</v>
      </c>
      <c r="B22" s="47"/>
      <c r="C22" s="47"/>
      <c r="D22" s="47"/>
      <c r="E22" s="47"/>
      <c r="F22" s="47"/>
      <c r="G22" s="47"/>
      <c r="H22" s="47"/>
      <c r="I22" s="47"/>
      <c r="J22" s="47"/>
      <c r="K22" s="47"/>
      <c r="L22" s="222"/>
      <c r="M22" s="222"/>
      <c r="N22" s="222"/>
      <c r="O22" s="222"/>
      <c r="P22" s="222"/>
      <c r="Q22" s="222"/>
      <c r="R22" s="222"/>
      <c r="S22" s="222"/>
      <c r="T22" s="222"/>
      <c r="U22" s="22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row>
    <row r="23" spans="1:58" x14ac:dyDescent="0.45">
      <c r="A23" s="6" t="s">
        <v>159</v>
      </c>
      <c r="B23" s="238">
        <v>0</v>
      </c>
      <c r="C23" s="238">
        <v>0</v>
      </c>
      <c r="D23" s="238">
        <v>0</v>
      </c>
      <c r="E23" s="47">
        <v>290</v>
      </c>
      <c r="F23" s="47">
        <v>350</v>
      </c>
      <c r="G23" s="47">
        <v>710</v>
      </c>
      <c r="H23" s="47">
        <v>1559</v>
      </c>
      <c r="I23" s="47">
        <v>1339</v>
      </c>
      <c r="J23" s="47">
        <v>974</v>
      </c>
      <c r="K23" s="238">
        <v>0</v>
      </c>
      <c r="L23" s="211">
        <f>(SUM(L8:L10)*Inputs!$N$77)</f>
        <v>445.4478855622711</v>
      </c>
      <c r="M23" s="211">
        <f>(SUM(M8:M10)*Inputs!$N$77)</f>
        <v>456.38414795206279</v>
      </c>
      <c r="N23" s="211">
        <f>(SUM(N8:N10)*Inputs!$N$77)</f>
        <v>451.02563877065654</v>
      </c>
      <c r="O23" s="211">
        <f>(SUM(O8:O10)*Inputs!$N$77)</f>
        <v>461.44536373196161</v>
      </c>
      <c r="P23" s="211">
        <f>(SUM(P8:P10)*Inputs!$N$77)</f>
        <v>475.22663495003712</v>
      </c>
      <c r="Q23" s="211">
        <f>(SUM(Q8:Q10)*Inputs!$N$77)</f>
        <v>487.28064472437688</v>
      </c>
      <c r="R23" s="211">
        <f>(SUM(R8:R10)*Inputs!$N$77)</f>
        <v>489.4030582054873</v>
      </c>
      <c r="S23" s="211">
        <f>(SUM(S8:S10)*Inputs!$N$77)</f>
        <v>505.69804219169544</v>
      </c>
      <c r="T23" s="211">
        <f>(SUM(T8:T10)*Inputs!$N$77)</f>
        <v>514.67201019814888</v>
      </c>
      <c r="U23" s="211">
        <f>(SUM(U8:U10)*Inputs!$N$77)</f>
        <v>523.80368648200749</v>
      </c>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row>
    <row r="24" spans="1:58" x14ac:dyDescent="0.45">
      <c r="A24" s="6" t="s">
        <v>160</v>
      </c>
      <c r="B24" s="47">
        <v>4856</v>
      </c>
      <c r="C24" s="47">
        <v>5376</v>
      </c>
      <c r="D24" s="47">
        <v>5797</v>
      </c>
      <c r="E24" s="47">
        <v>5807</v>
      </c>
      <c r="F24" s="47">
        <v>6565</v>
      </c>
      <c r="G24" s="47">
        <v>7000</v>
      </c>
      <c r="H24" s="47">
        <v>7244</v>
      </c>
      <c r="I24" s="47">
        <v>7755</v>
      </c>
      <c r="J24" s="47">
        <v>7787</v>
      </c>
      <c r="K24" s="47">
        <v>11606</v>
      </c>
      <c r="L24" s="228">
        <f>Rev!L5*CS_BS!L24</f>
        <v>9961.6039545184394</v>
      </c>
      <c r="M24" s="222">
        <f>Rev!M5*CS_BS!M24</f>
        <v>10208.443838247098</v>
      </c>
      <c r="N24" s="222">
        <f>Rev!N5*CS_BS!N24</f>
        <v>10451.142501304314</v>
      </c>
      <c r="O24" s="222">
        <f>Rev!O5*CS_BS!O24</f>
        <v>10699.579018718336</v>
      </c>
      <c r="P24" s="222">
        <f>Rev!P5*CS_BS!P24</f>
        <v>10889.57984752132</v>
      </c>
      <c r="Q24" s="222">
        <f>Rev!Q5*CS_BS!Q24</f>
        <v>11082.921610617206</v>
      </c>
      <c r="R24" s="222">
        <f>Rev!R5*CS_BS!R24</f>
        <v>11279.662577691199</v>
      </c>
      <c r="S24" s="222">
        <f>Rev!S5*CS_BS!S24</f>
        <v>11479.86202777924</v>
      </c>
      <c r="T24" s="222">
        <f>Rev!T5*CS_BS!T24</f>
        <v>11683.580266650211</v>
      </c>
      <c r="U24" s="222">
        <f>Rev!U5*CS_BS!U24</f>
        <v>11890.87864448594</v>
      </c>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row>
    <row r="25" spans="1:58" x14ac:dyDescent="0.45">
      <c r="A25" s="6" t="s">
        <v>161</v>
      </c>
      <c r="B25" s="47">
        <v>1372</v>
      </c>
      <c r="C25" s="47">
        <v>1414</v>
      </c>
      <c r="D25" s="47">
        <v>1428</v>
      </c>
      <c r="E25" s="47">
        <v>1391</v>
      </c>
      <c r="F25" s="47">
        <v>1515</v>
      </c>
      <c r="G25" s="47">
        <v>1484</v>
      </c>
      <c r="H25" s="47">
        <v>1640</v>
      </c>
      <c r="I25" s="47">
        <v>1506</v>
      </c>
      <c r="J25" s="47">
        <v>1494</v>
      </c>
      <c r="K25" s="47">
        <v>2463</v>
      </c>
      <c r="L25" s="228">
        <f>Rev!L5*CS_BS!L25</f>
        <v>2284.5178804420329</v>
      </c>
      <c r="M25" s="222">
        <f>Rev!M5*CS_BS!M25</f>
        <v>2341.126246982099</v>
      </c>
      <c r="N25" s="222">
        <f>Rev!N5*CS_BS!N25</f>
        <v>2396.7848977219824</v>
      </c>
      <c r="O25" s="222">
        <f>Rev!O5*CS_BS!O25</f>
        <v>2453.7594239908822</v>
      </c>
      <c r="P25" s="222">
        <f>Rev!P5*CS_BS!P25</f>
        <v>2497.3327574300556</v>
      </c>
      <c r="Q25" s="222">
        <f>Rev!Q5*CS_BS!Q25</f>
        <v>2541.6722751267412</v>
      </c>
      <c r="R25" s="222">
        <f>Rev!R5*CS_BS!R25</f>
        <v>2586.7913402038184</v>
      </c>
      <c r="S25" s="222">
        <f>Rev!S5*CS_BS!S25</f>
        <v>2632.70354726093</v>
      </c>
      <c r="T25" s="222">
        <f>Rev!T5*CS_BS!T25</f>
        <v>2679.4227263607777</v>
      </c>
      <c r="U25" s="222">
        <f>Rev!U5*CS_BS!U25</f>
        <v>2726.9629470837208</v>
      </c>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row>
    <row r="26" spans="1:58" x14ac:dyDescent="0.45">
      <c r="A26" s="6" t="s">
        <v>162</v>
      </c>
      <c r="B26" s="47">
        <v>391</v>
      </c>
      <c r="C26" s="47">
        <v>472</v>
      </c>
      <c r="D26" s="47">
        <v>396</v>
      </c>
      <c r="E26" s="47">
        <v>434</v>
      </c>
      <c r="F26" s="47">
        <v>476</v>
      </c>
      <c r="G26" s="47">
        <v>508</v>
      </c>
      <c r="H26" s="47">
        <v>520</v>
      </c>
      <c r="I26" s="47">
        <v>656</v>
      </c>
      <c r="J26" s="47">
        <v>605</v>
      </c>
      <c r="K26" s="47">
        <v>774</v>
      </c>
      <c r="L26" s="228">
        <f>CS_BS!L26*IS!L5</f>
        <v>751.76885792700273</v>
      </c>
      <c r="M26" s="228">
        <f>CS_BS!M26*IS!M5</f>
        <v>770.39703651438344</v>
      </c>
      <c r="N26" s="228">
        <f>CS_BS!N26*IS!N5</f>
        <v>788.71269105957094</v>
      </c>
      <c r="O26" s="228">
        <f>CS_BS!O26*IS!O5</f>
        <v>807.46136223907388</v>
      </c>
      <c r="P26" s="228">
        <f>CS_BS!P26*IS!P5</f>
        <v>821.80008788271016</v>
      </c>
      <c r="Q26" s="228">
        <f>CS_BS!Q26*IS!Q5</f>
        <v>836.39094263820971</v>
      </c>
      <c r="R26" s="228">
        <f>CS_BS!R26*IS!R5</f>
        <v>851.23832392338738</v>
      </c>
      <c r="S26" s="228">
        <f>CS_BS!S26*IS!S5</f>
        <v>866.34670532837526</v>
      </c>
      <c r="T26" s="228">
        <f>CS_BS!T26*IS!T5</f>
        <v>881.72063792739868</v>
      </c>
      <c r="U26" s="228">
        <f>CS_BS!U26*IS!U5</f>
        <v>897.36475161302633</v>
      </c>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row>
    <row r="27" spans="1:58" x14ac:dyDescent="0.45">
      <c r="A27" s="6" t="s">
        <v>163</v>
      </c>
      <c r="B27" s="47">
        <v>1147</v>
      </c>
      <c r="C27" s="47">
        <v>1270</v>
      </c>
      <c r="D27" s="47">
        <v>1337</v>
      </c>
      <c r="E27" s="47">
        <v>1468</v>
      </c>
      <c r="F27" s="47">
        <v>1566</v>
      </c>
      <c r="G27" s="47">
        <v>1669</v>
      </c>
      <c r="H27" s="47">
        <v>1805</v>
      </c>
      <c r="I27" s="47">
        <v>1782</v>
      </c>
      <c r="J27" s="47">
        <v>2116</v>
      </c>
      <c r="K27" s="47">
        <v>2823</v>
      </c>
      <c r="L27" s="228">
        <f>Rev!L5*CS_BS!L27</f>
        <v>2416.5589089526111</v>
      </c>
      <c r="M27" s="222">
        <f>Rev!M5*CS_BS!M27</f>
        <v>2476.4391373608837</v>
      </c>
      <c r="N27" s="222">
        <f>Rev!N5*CS_BS!N27</f>
        <v>2535.3147581022381</v>
      </c>
      <c r="O27" s="222">
        <f>Rev!O5*CS_BS!O27</f>
        <v>2595.5823096137296</v>
      </c>
      <c r="P27" s="222">
        <f>Rev!P5*CS_BS!P27</f>
        <v>2641.6741034301226</v>
      </c>
      <c r="Q27" s="222">
        <f>Rev!Q5*CS_BS!Q27</f>
        <v>2688.576365577379</v>
      </c>
      <c r="R27" s="222">
        <f>Rev!R5*CS_BS!R27</f>
        <v>2736.3032315428704</v>
      </c>
      <c r="S27" s="222">
        <f>Rev!S5*CS_BS!S27</f>
        <v>2784.869081669669</v>
      </c>
      <c r="T27" s="222">
        <f>Rev!T5*CS_BS!T27</f>
        <v>2834.2885453732511</v>
      </c>
      <c r="U27" s="222">
        <f>Rev!U5*CS_BS!U27</f>
        <v>2884.5765054304393</v>
      </c>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row>
    <row r="28" spans="1:58" x14ac:dyDescent="0.45">
      <c r="A28" s="6" t="s">
        <v>164</v>
      </c>
      <c r="B28" s="47">
        <v>23</v>
      </c>
      <c r="C28" s="47">
        <v>22</v>
      </c>
      <c r="D28" s="47">
        <v>12</v>
      </c>
      <c r="E28" s="47">
        <v>35</v>
      </c>
      <c r="F28" s="47">
        <v>34</v>
      </c>
      <c r="G28" s="47">
        <v>25</v>
      </c>
      <c r="H28" s="47">
        <v>54</v>
      </c>
      <c r="I28" s="47">
        <v>11</v>
      </c>
      <c r="J28" s="47">
        <v>55</v>
      </c>
      <c r="K28" s="47">
        <v>193</v>
      </c>
      <c r="L28" s="228">
        <f>IS!L24*Inputs!$B$23</f>
        <v>195.69476916623148</v>
      </c>
      <c r="M28" s="228">
        <f>IS!M24*Inputs!$B$23</f>
        <v>201.74677489743914</v>
      </c>
      <c r="N28" s="228">
        <f>IS!N24*Inputs!$B$23</f>
        <v>206.29048238984606</v>
      </c>
      <c r="O28" s="228">
        <f>IS!O24*Inputs!$B$23</f>
        <v>211.04671559746936</v>
      </c>
      <c r="P28" s="228">
        <f>IS!P24*Inputs!$B$23</f>
        <v>214.40969311764775</v>
      </c>
      <c r="Q28" s="228">
        <f>IS!Q24*Inputs!$B$23</f>
        <v>217.82464362127047</v>
      </c>
      <c r="R28" s="228">
        <f>IS!R24*Inputs!$B$23</f>
        <v>221.32555475422791</v>
      </c>
      <c r="S28" s="228">
        <f>IS!S24*Inputs!$B$23</f>
        <v>224.96271926351625</v>
      </c>
      <c r="T28" s="228">
        <f>IS!T24*Inputs!$B$23</f>
        <v>228.57725123535985</v>
      </c>
      <c r="U28" s="228">
        <f>IS!U24*Inputs!$B$23</f>
        <v>232.31525687594007</v>
      </c>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row>
    <row r="29" spans="1:58" s="9" customFormat="1" x14ac:dyDescent="0.45">
      <c r="A29" s="2" t="s">
        <v>165</v>
      </c>
      <c r="B29" s="47">
        <v>30</v>
      </c>
      <c r="C29" s="47">
        <v>1321</v>
      </c>
      <c r="D29" s="47">
        <v>33</v>
      </c>
      <c r="E29" s="47">
        <v>38</v>
      </c>
      <c r="F29" s="47">
        <v>77</v>
      </c>
      <c r="G29" s="47">
        <v>542</v>
      </c>
      <c r="H29" s="47">
        <v>1202</v>
      </c>
      <c r="I29" s="47">
        <v>1056</v>
      </c>
      <c r="J29" s="47">
        <v>1839</v>
      </c>
      <c r="K29" s="47">
        <v>1416</v>
      </c>
      <c r="L29" s="228">
        <f>Inputs!D41</f>
        <v>1350</v>
      </c>
      <c r="M29" s="222">
        <f>Inputs!E41</f>
        <v>2250</v>
      </c>
      <c r="N29" s="222">
        <f>Inputs!F41</f>
        <v>1000</v>
      </c>
      <c r="O29" s="222">
        <f>Inputs!G41</f>
        <v>1100</v>
      </c>
      <c r="P29" s="222">
        <f>Inputs!H41</f>
        <v>1000</v>
      </c>
      <c r="Q29" s="222">
        <f>Inputs!I41</f>
        <v>1033.3333333333333</v>
      </c>
      <c r="R29" s="222">
        <f>Inputs!J41</f>
        <v>1033.3333333333333</v>
      </c>
      <c r="S29" s="222">
        <f>Inputs!K41</f>
        <v>1033.3333333333333</v>
      </c>
      <c r="T29" s="222">
        <f>Inputs!L41</f>
        <v>1033.3333333333333</v>
      </c>
      <c r="U29" s="222">
        <f>Inputs!M41</f>
        <v>1033.3333333333333</v>
      </c>
    </row>
    <row r="30" spans="1:58" s="9" customFormat="1" x14ac:dyDescent="0.45">
      <c r="A30" s="6" t="s">
        <v>166</v>
      </c>
      <c r="B30" s="238">
        <v>0</v>
      </c>
      <c r="C30" s="238">
        <v>0</v>
      </c>
      <c r="D30" s="238">
        <v>0</v>
      </c>
      <c r="E30" s="238">
        <v>0</v>
      </c>
      <c r="F30" s="238">
        <v>0</v>
      </c>
      <c r="G30" s="238">
        <v>0</v>
      </c>
      <c r="H30" s="238">
        <v>0</v>
      </c>
      <c r="I30" s="238">
        <v>0</v>
      </c>
      <c r="J30" s="47">
        <v>828</v>
      </c>
      <c r="K30" s="47">
        <v>828</v>
      </c>
      <c r="L30" s="228">
        <f t="shared" ref="L30:U30" si="7">($K$30/$K$15)*L15</f>
        <v>865.09093738535353</v>
      </c>
      <c r="M30" s="222">
        <f t="shared" si="7"/>
        <v>902.18446942267599</v>
      </c>
      <c r="N30" s="222">
        <f t="shared" si="7"/>
        <v>939.38832993962296</v>
      </c>
      <c r="O30" s="222">
        <f t="shared" si="7"/>
        <v>976.67170570448502</v>
      </c>
      <c r="P30" s="222">
        <f t="shared" si="7"/>
        <v>1014.0732722620276</v>
      </c>
      <c r="Q30" s="222">
        <f t="shared" si="7"/>
        <v>1051.6307108216067</v>
      </c>
      <c r="R30" s="222">
        <f t="shared" si="7"/>
        <v>1089.3807785860397</v>
      </c>
      <c r="S30" s="222">
        <f t="shared" si="7"/>
        <v>1127.3593760202789</v>
      </c>
      <c r="T30" s="222">
        <f t="shared" si="7"/>
        <v>1165.6016112227935</v>
      </c>
      <c r="U30" s="222">
        <f t="shared" si="7"/>
        <v>1204.1418615546513</v>
      </c>
    </row>
    <row r="31" spans="1:58" s="9" customFormat="1" x14ac:dyDescent="0.45">
      <c r="A31" s="39" t="s">
        <v>167</v>
      </c>
      <c r="B31" s="62">
        <v>1557</v>
      </c>
      <c r="C31" s="62">
        <v>1587</v>
      </c>
      <c r="D31" s="62">
        <v>1746</v>
      </c>
      <c r="E31" s="62">
        <v>1806</v>
      </c>
      <c r="F31" s="62">
        <v>1943</v>
      </c>
      <c r="G31" s="62">
        <v>2195</v>
      </c>
      <c r="H31" s="62">
        <v>2170</v>
      </c>
      <c r="I31" s="62">
        <v>2611</v>
      </c>
      <c r="J31" s="62">
        <v>2677</v>
      </c>
      <c r="K31" s="62">
        <v>3063</v>
      </c>
      <c r="L31" s="228">
        <f t="shared" ref="L31:U31" si="8">AVERAGE(B31:K31)</f>
        <v>2135.5</v>
      </c>
      <c r="M31" s="222">
        <f t="shared" si="8"/>
        <v>2193.35</v>
      </c>
      <c r="N31" s="222">
        <f t="shared" si="8"/>
        <v>2253.9849999999997</v>
      </c>
      <c r="O31" s="222">
        <f t="shared" si="8"/>
        <v>2304.7835</v>
      </c>
      <c r="P31" s="222">
        <f t="shared" si="8"/>
        <v>2354.66185</v>
      </c>
      <c r="Q31" s="222">
        <f t="shared" si="8"/>
        <v>2395.828035</v>
      </c>
      <c r="R31" s="222">
        <f t="shared" si="8"/>
        <v>2415.9108385</v>
      </c>
      <c r="S31" s="222">
        <f t="shared" si="8"/>
        <v>2440.5019223499999</v>
      </c>
      <c r="T31" s="222">
        <f t="shared" si="8"/>
        <v>2423.4521145849994</v>
      </c>
      <c r="U31" s="222">
        <f t="shared" si="8"/>
        <v>2398.0973260434998</v>
      </c>
    </row>
    <row r="32" spans="1:58" s="9" customFormat="1" x14ac:dyDescent="0.45">
      <c r="A32" s="4" t="s">
        <v>168</v>
      </c>
      <c r="B32" s="220">
        <f t="shared" ref="B32:J32" si="9">SUM(B23:B31)</f>
        <v>9376</v>
      </c>
      <c r="C32" s="220">
        <f t="shared" si="9"/>
        <v>11462</v>
      </c>
      <c r="D32" s="220">
        <f t="shared" si="9"/>
        <v>10749</v>
      </c>
      <c r="E32" s="220">
        <f t="shared" si="9"/>
        <v>11269</v>
      </c>
      <c r="F32" s="220">
        <f t="shared" si="9"/>
        <v>12526</v>
      </c>
      <c r="G32" s="220">
        <f t="shared" si="9"/>
        <v>14133</v>
      </c>
      <c r="H32" s="220">
        <f t="shared" si="9"/>
        <v>16194</v>
      </c>
      <c r="I32" s="220">
        <f t="shared" si="9"/>
        <v>16716</v>
      </c>
      <c r="J32" s="220">
        <f t="shared" si="9"/>
        <v>18375</v>
      </c>
      <c r="K32" s="336">
        <f t="shared" ref="K32:U32" si="10">SUM(K23:K31)</f>
        <v>23166</v>
      </c>
      <c r="L32" s="337">
        <f t="shared" si="10"/>
        <v>20406.183193953944</v>
      </c>
      <c r="M32" s="337">
        <f t="shared" si="10"/>
        <v>21800.071651376638</v>
      </c>
      <c r="N32" s="337">
        <f t="shared" si="10"/>
        <v>21022.644299288229</v>
      </c>
      <c r="O32" s="337">
        <f t="shared" si="10"/>
        <v>21610.329399595939</v>
      </c>
      <c r="P32" s="337">
        <f t="shared" si="10"/>
        <v>21908.758246593916</v>
      </c>
      <c r="Q32" s="337">
        <f t="shared" si="10"/>
        <v>22335.45856146012</v>
      </c>
      <c r="R32" s="337">
        <f t="shared" si="10"/>
        <v>22703.349036740365</v>
      </c>
      <c r="S32" s="337">
        <f t="shared" si="10"/>
        <v>23095.636755197036</v>
      </c>
      <c r="T32" s="337">
        <f t="shared" si="10"/>
        <v>23444.648496886279</v>
      </c>
      <c r="U32" s="337">
        <f t="shared" si="10"/>
        <v>23791.474312902556</v>
      </c>
    </row>
    <row r="33" spans="1:58" s="9" customFormat="1" x14ac:dyDescent="0.45">
      <c r="A33" s="4"/>
      <c r="B33" s="220"/>
      <c r="C33" s="220"/>
      <c r="D33" s="220"/>
      <c r="E33" s="220"/>
      <c r="F33" s="220"/>
      <c r="G33" s="220"/>
      <c r="H33" s="220"/>
      <c r="I33" s="220"/>
      <c r="J33" s="220"/>
      <c r="K33" s="220"/>
      <c r="L33" s="222"/>
      <c r="M33" s="222"/>
      <c r="N33" s="222"/>
      <c r="O33" s="222"/>
      <c r="P33" s="222"/>
      <c r="Q33" s="222"/>
      <c r="R33" s="222"/>
      <c r="S33" s="222"/>
      <c r="T33" s="222"/>
      <c r="U33" s="222"/>
    </row>
    <row r="34" spans="1:58" s="9" customFormat="1" x14ac:dyDescent="0.45">
      <c r="A34" s="6" t="s">
        <v>169</v>
      </c>
      <c r="B34" s="220"/>
      <c r="C34" s="220"/>
      <c r="D34" s="220"/>
      <c r="E34" s="220"/>
      <c r="F34" s="220"/>
      <c r="G34" s="220"/>
      <c r="H34" s="220"/>
      <c r="I34" s="220"/>
      <c r="J34" s="220"/>
      <c r="K34" s="220"/>
      <c r="L34" s="222"/>
      <c r="M34" s="222"/>
      <c r="N34" s="222"/>
      <c r="O34" s="222"/>
      <c r="P34" s="222"/>
      <c r="Q34" s="222"/>
      <c r="R34" s="222"/>
      <c r="S34" s="222"/>
      <c r="T34" s="222"/>
      <c r="U34" s="222"/>
    </row>
    <row r="35" spans="1:58" x14ac:dyDescent="0.45">
      <c r="A35" s="6" t="s">
        <v>170</v>
      </c>
      <c r="B35" s="47">
        <v>10788</v>
      </c>
      <c r="C35" s="47">
        <v>10796</v>
      </c>
      <c r="D35" s="47">
        <v>14724</v>
      </c>
      <c r="E35" s="47">
        <v>16907</v>
      </c>
      <c r="F35" s="47">
        <v>20965</v>
      </c>
      <c r="G35" s="47">
        <v>22891</v>
      </c>
      <c r="H35" s="47">
        <v>25469</v>
      </c>
      <c r="I35" s="47">
        <v>27863</v>
      </c>
      <c r="J35" s="47">
        <v>30509</v>
      </c>
      <c r="K35" s="47">
        <v>37238</v>
      </c>
      <c r="L35" s="228">
        <f>SUM(L8:L10,L14:L18)*Inputs!$N$79</f>
        <v>32982.946151305317</v>
      </c>
      <c r="M35" s="222">
        <f>(SUM(M8:M10)+SUM(M14:M18))*Inputs!$N$79</f>
        <v>33994.09962194031</v>
      </c>
      <c r="N35" s="222">
        <f>(SUM(N8:N10)+SUM(N14:N18))*Inputs!$N$79</f>
        <v>34597.708746867233</v>
      </c>
      <c r="O35" s="222">
        <f>(SUM(O8:O10)+SUM(O14:O18))*Inputs!$N$79</f>
        <v>35599.752765727033</v>
      </c>
      <c r="P35" s="222">
        <f>(SUM(P8:P10)+SUM(P14:P18))*Inputs!$N$79</f>
        <v>36675.378917502778</v>
      </c>
      <c r="Q35" s="222">
        <f>(SUM(Q8:Q10)+SUM(Q14:Q18))*Inputs!$N$79</f>
        <v>37711.291620531272</v>
      </c>
      <c r="R35" s="222">
        <f>(SUM(R8:R10)+SUM(R14:R18))*Inputs!$N$79</f>
        <v>38502.421691533607</v>
      </c>
      <c r="S35" s="222">
        <f>(SUM(S8:S10)+SUM(S14:S18))*Inputs!$N$79</f>
        <v>39653.956190183228</v>
      </c>
      <c r="T35" s="222">
        <f>(SUM(T8:T10)+SUM(T14:T18))*Inputs!$N$79</f>
        <v>40627.512077401167</v>
      </c>
      <c r="U35" s="222">
        <f>(SUM(U8:U10)+SUM(U14:U18))*Inputs!$N$79</f>
        <v>41611.295841823099</v>
      </c>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row>
    <row r="36" spans="1:58" x14ac:dyDescent="0.45">
      <c r="A36" s="6" t="s">
        <v>171</v>
      </c>
      <c r="B36" s="47">
        <v>30</v>
      </c>
      <c r="C36" s="47">
        <v>1321</v>
      </c>
      <c r="D36" s="47">
        <v>33</v>
      </c>
      <c r="E36" s="47">
        <v>38</v>
      </c>
      <c r="F36" s="47">
        <v>77</v>
      </c>
      <c r="G36" s="47">
        <v>542</v>
      </c>
      <c r="H36" s="47">
        <v>1202</v>
      </c>
      <c r="I36" s="47">
        <v>1056</v>
      </c>
      <c r="J36" s="47">
        <v>1839</v>
      </c>
      <c r="K36" s="47">
        <v>1416</v>
      </c>
      <c r="L36" s="228">
        <f t="shared" ref="L36:U36" si="11">L29</f>
        <v>1350</v>
      </c>
      <c r="M36" s="222">
        <f t="shared" si="11"/>
        <v>2250</v>
      </c>
      <c r="N36" s="222">
        <f t="shared" si="11"/>
        <v>1000</v>
      </c>
      <c r="O36" s="222">
        <f t="shared" si="11"/>
        <v>1100</v>
      </c>
      <c r="P36" s="222">
        <f t="shared" si="11"/>
        <v>1000</v>
      </c>
      <c r="Q36" s="222">
        <f t="shared" si="11"/>
        <v>1033.3333333333333</v>
      </c>
      <c r="R36" s="222">
        <f t="shared" si="11"/>
        <v>1033.3333333333333</v>
      </c>
      <c r="S36" s="222">
        <f t="shared" si="11"/>
        <v>1033.3333333333333</v>
      </c>
      <c r="T36" s="222">
        <f t="shared" si="11"/>
        <v>1033.3333333333333</v>
      </c>
      <c r="U36" s="222">
        <f t="shared" si="11"/>
        <v>1033.3333333333333</v>
      </c>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row>
    <row r="37" spans="1:58" x14ac:dyDescent="0.45">
      <c r="A37" s="6" t="s">
        <v>172</v>
      </c>
      <c r="B37" s="47">
        <v>10758</v>
      </c>
      <c r="C37" s="47">
        <v>9475</v>
      </c>
      <c r="D37" s="47">
        <v>14691</v>
      </c>
      <c r="E37" s="47">
        <v>16869</v>
      </c>
      <c r="F37" s="47">
        <v>20888</v>
      </c>
      <c r="G37" s="47">
        <v>22349</v>
      </c>
      <c r="H37" s="47">
        <v>24267</v>
      </c>
      <c r="I37" s="47">
        <v>26807</v>
      </c>
      <c r="J37" s="47">
        <v>28670</v>
      </c>
      <c r="K37" s="47">
        <v>35822</v>
      </c>
      <c r="L37" s="228">
        <f t="shared" ref="L37:U37" si="12">L35-L36</f>
        <v>31632.946151305317</v>
      </c>
      <c r="M37" s="222">
        <f t="shared" si="12"/>
        <v>31744.09962194031</v>
      </c>
      <c r="N37" s="222">
        <f t="shared" si="12"/>
        <v>33597.708746867233</v>
      </c>
      <c r="O37" s="222">
        <f t="shared" si="12"/>
        <v>34499.752765727033</v>
      </c>
      <c r="P37" s="222">
        <f t="shared" si="12"/>
        <v>35675.378917502778</v>
      </c>
      <c r="Q37" s="222">
        <f t="shared" si="12"/>
        <v>36677.958287197936</v>
      </c>
      <c r="R37" s="222">
        <f t="shared" si="12"/>
        <v>37469.088358200272</v>
      </c>
      <c r="S37" s="222">
        <f t="shared" si="12"/>
        <v>38620.622856849892</v>
      </c>
      <c r="T37" s="222">
        <f t="shared" si="12"/>
        <v>39594.178744067831</v>
      </c>
      <c r="U37" s="222">
        <f t="shared" si="12"/>
        <v>40577.962508489763</v>
      </c>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row>
    <row r="38" spans="1:58" x14ac:dyDescent="0.45">
      <c r="A38" s="6" t="s">
        <v>173</v>
      </c>
      <c r="B38" s="238">
        <v>0</v>
      </c>
      <c r="C38" s="238">
        <v>0</v>
      </c>
      <c r="D38" s="238">
        <v>0</v>
      </c>
      <c r="E38" s="238">
        <v>0</v>
      </c>
      <c r="F38" s="238">
        <v>0</v>
      </c>
      <c r="G38" s="238">
        <v>0</v>
      </c>
      <c r="H38" s="238">
        <v>0</v>
      </c>
      <c r="I38" s="238">
        <v>0</v>
      </c>
      <c r="J38" s="47">
        <v>5066</v>
      </c>
      <c r="K38" s="47">
        <v>5356</v>
      </c>
      <c r="L38" s="228">
        <f t="shared" ref="L38:U38" si="13">($K$38/$K$15)*L15</f>
        <v>5595.9264017342439</v>
      </c>
      <c r="M38" s="228">
        <f t="shared" si="13"/>
        <v>5835.8695872317057</v>
      </c>
      <c r="N38" s="228">
        <f t="shared" si="13"/>
        <v>6076.5264434258706</v>
      </c>
      <c r="O38" s="228">
        <f t="shared" si="13"/>
        <v>6317.697651875872</v>
      </c>
      <c r="P38" s="228">
        <f t="shared" si="13"/>
        <v>6559.6333891732129</v>
      </c>
      <c r="Q38" s="228">
        <f t="shared" si="13"/>
        <v>6802.5773999523253</v>
      </c>
      <c r="R38" s="228">
        <f t="shared" si="13"/>
        <v>7046.7674518198419</v>
      </c>
      <c r="S38" s="228">
        <f t="shared" si="13"/>
        <v>7292.4357704886643</v>
      </c>
      <c r="T38" s="228">
        <f t="shared" si="13"/>
        <v>7539.8094561706312</v>
      </c>
      <c r="U38" s="228">
        <f t="shared" si="13"/>
        <v>7789.1108822303295</v>
      </c>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row>
    <row r="39" spans="1:58" x14ac:dyDescent="0.45">
      <c r="A39" s="6" t="s">
        <v>174</v>
      </c>
      <c r="B39" s="47">
        <v>340</v>
      </c>
      <c r="C39" s="47">
        <v>319</v>
      </c>
      <c r="D39" s="47">
        <v>514</v>
      </c>
      <c r="E39" s="47">
        <v>642</v>
      </c>
      <c r="F39" s="47">
        <v>854</v>
      </c>
      <c r="G39" s="47">
        <v>296</v>
      </c>
      <c r="H39" s="47">
        <v>440</v>
      </c>
      <c r="I39" s="47">
        <v>491</v>
      </c>
      <c r="J39" s="47">
        <v>706</v>
      </c>
      <c r="K39" s="47">
        <v>1131</v>
      </c>
      <c r="L39" s="228">
        <f>K39*(1+(($K$39-$J$39)/IS!L24))</f>
        <v>1226.201841131855</v>
      </c>
      <c r="M39" s="228">
        <f>L39*(1+(($K$39-$J$39)/IS!M24))</f>
        <v>1326.3210300824878</v>
      </c>
      <c r="N39" s="228">
        <f>M39*(1+(($K$39-$J$39)/IS!N24))</f>
        <v>1432.2296781324148</v>
      </c>
      <c r="O39" s="228">
        <f>N39*(1+(($K$39-$J$39)/IS!O24))</f>
        <v>1544.017895492831</v>
      </c>
      <c r="P39" s="228">
        <f>O39*(1+(($K$39-$J$39)/IS!P24))</f>
        <v>1662.641160690993</v>
      </c>
      <c r="Q39" s="228">
        <f>P39*(1+(($K$39-$J$39)/IS!Q24))</f>
        <v>1788.375375896275</v>
      </c>
      <c r="R39" s="228">
        <f>Q39*(1+(($K$39-$J$39)/IS!R24))</f>
        <v>1921.4787546010068</v>
      </c>
      <c r="S39" s="228">
        <f>R39*(1+(($K$39-$J$39)/IS!S24))</f>
        <v>2062.176453211895</v>
      </c>
      <c r="T39" s="228">
        <f>S39*(1+(($K$39-$J$39)/IS!T24))</f>
        <v>2210.7887607389571</v>
      </c>
      <c r="U39" s="228">
        <f>T39*(1+(($K$39-$J$39)/IS!U24))</f>
        <v>2367.5473966270197</v>
      </c>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row>
    <row r="40" spans="1:58" x14ac:dyDescent="0.45">
      <c r="A40" s="39" t="s">
        <v>175</v>
      </c>
      <c r="B40" s="62">
        <v>2146</v>
      </c>
      <c r="C40" s="62">
        <v>2051</v>
      </c>
      <c r="D40" s="62">
        <v>2042</v>
      </c>
      <c r="E40" s="62">
        <v>1844</v>
      </c>
      <c r="F40" s="62">
        <v>1965</v>
      </c>
      <c r="G40" s="62">
        <v>1855</v>
      </c>
      <c r="H40" s="62">
        <v>2174</v>
      </c>
      <c r="I40" s="62">
        <v>1867</v>
      </c>
      <c r="J40" s="62">
        <v>1535</v>
      </c>
      <c r="K40" s="62">
        <v>1807</v>
      </c>
      <c r="L40" s="256">
        <f>AVERAGE($B$40:$K$40)</f>
        <v>1928.6</v>
      </c>
      <c r="M40" s="223">
        <f t="shared" ref="M40:U40" si="14">AVERAGE($B$40:$K$40)</f>
        <v>1928.6</v>
      </c>
      <c r="N40" s="223">
        <f t="shared" si="14"/>
        <v>1928.6</v>
      </c>
      <c r="O40" s="223">
        <f t="shared" si="14"/>
        <v>1928.6</v>
      </c>
      <c r="P40" s="223">
        <f t="shared" si="14"/>
        <v>1928.6</v>
      </c>
      <c r="Q40" s="223">
        <f t="shared" si="14"/>
        <v>1928.6</v>
      </c>
      <c r="R40" s="223">
        <f t="shared" si="14"/>
        <v>1928.6</v>
      </c>
      <c r="S40" s="223">
        <f t="shared" si="14"/>
        <v>1928.6</v>
      </c>
      <c r="T40" s="223">
        <f t="shared" si="14"/>
        <v>1928.6</v>
      </c>
      <c r="U40" s="223">
        <f t="shared" si="14"/>
        <v>1928.6</v>
      </c>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row>
    <row r="41" spans="1:58" x14ac:dyDescent="0.45">
      <c r="A41" s="4" t="s">
        <v>176</v>
      </c>
      <c r="B41" s="220">
        <f t="shared" ref="B41:J41" si="15">B32+SUM(B37:B40)</f>
        <v>22620</v>
      </c>
      <c r="C41" s="220">
        <f t="shared" si="15"/>
        <v>23307</v>
      </c>
      <c r="D41" s="220">
        <f t="shared" si="15"/>
        <v>27996</v>
      </c>
      <c r="E41" s="220">
        <f t="shared" si="15"/>
        <v>30624</v>
      </c>
      <c r="F41" s="220">
        <f t="shared" si="15"/>
        <v>36233</v>
      </c>
      <c r="G41" s="220">
        <f t="shared" si="15"/>
        <v>38633</v>
      </c>
      <c r="H41" s="220">
        <f t="shared" si="15"/>
        <v>43075</v>
      </c>
      <c r="I41" s="220">
        <f t="shared" si="15"/>
        <v>45881</v>
      </c>
      <c r="J41" s="220">
        <f t="shared" si="15"/>
        <v>54352</v>
      </c>
      <c r="K41" s="220">
        <f t="shared" ref="K41:U41" si="16">K32+SUM(K37:K40)</f>
        <v>67282</v>
      </c>
      <c r="L41" s="210">
        <f t="shared" si="16"/>
        <v>60789.857588125364</v>
      </c>
      <c r="M41" s="210">
        <f t="shared" si="16"/>
        <v>62634.961890631137</v>
      </c>
      <c r="N41" s="210">
        <f t="shared" si="16"/>
        <v>64057.709167713751</v>
      </c>
      <c r="O41" s="210">
        <f t="shared" si="16"/>
        <v>65900.397712691687</v>
      </c>
      <c r="P41" s="210">
        <f t="shared" si="16"/>
        <v>67735.011713960892</v>
      </c>
      <c r="Q41" s="210">
        <f t="shared" si="16"/>
        <v>69532.969624506659</v>
      </c>
      <c r="R41" s="210">
        <f t="shared" si="16"/>
        <v>71069.283601361472</v>
      </c>
      <c r="S41" s="210">
        <f t="shared" si="16"/>
        <v>72999.471835747492</v>
      </c>
      <c r="T41" s="210">
        <f t="shared" si="16"/>
        <v>74718.025457863696</v>
      </c>
      <c r="U41" s="210">
        <f t="shared" si="16"/>
        <v>76454.695100249664</v>
      </c>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row>
    <row r="42" spans="1:58" x14ac:dyDescent="0.45">
      <c r="A42" s="4"/>
      <c r="B42" s="220"/>
      <c r="C42" s="220"/>
      <c r="D42" s="220"/>
      <c r="E42" s="220"/>
      <c r="F42" s="220"/>
      <c r="G42" s="220"/>
      <c r="H42" s="220"/>
      <c r="I42" s="220"/>
      <c r="J42" s="220"/>
      <c r="K42" s="220"/>
      <c r="L42" s="222"/>
      <c r="M42" s="222"/>
      <c r="N42" s="222"/>
      <c r="O42" s="222"/>
      <c r="P42" s="222"/>
      <c r="Q42" s="222"/>
      <c r="R42" s="222"/>
      <c r="S42" s="222"/>
      <c r="T42" s="222"/>
      <c r="U42" s="22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row>
    <row r="43" spans="1:58" x14ac:dyDescent="0.45">
      <c r="A43" s="6" t="s">
        <v>177</v>
      </c>
      <c r="B43" s="47">
        <v>7053</v>
      </c>
      <c r="C43" s="47">
        <v>8036</v>
      </c>
      <c r="D43" s="47">
        <v>8490</v>
      </c>
      <c r="E43" s="47">
        <v>8973</v>
      </c>
      <c r="F43" s="47">
        <v>9435</v>
      </c>
      <c r="G43" s="47">
        <v>9875</v>
      </c>
      <c r="H43" s="47">
        <v>10281</v>
      </c>
      <c r="I43" s="47">
        <v>10667</v>
      </c>
      <c r="J43" s="47">
        <v>11090</v>
      </c>
      <c r="K43" s="47">
        <v>11629</v>
      </c>
      <c r="L43" s="228">
        <f>K43+'Share Change'!E15</f>
        <v>11629.112665000001</v>
      </c>
      <c r="M43" s="228">
        <f>L43+'Share Change'!F15</f>
        <v>11629.225330000001</v>
      </c>
      <c r="N43" s="228">
        <f>M43+'Share Change'!G15</f>
        <v>11629.337995000002</v>
      </c>
      <c r="O43" s="228">
        <f>N43+'Share Change'!H15</f>
        <v>11629.450660000002</v>
      </c>
      <c r="P43" s="228">
        <f>O43+'Share Change'!I15</f>
        <v>11629.563325000003</v>
      </c>
      <c r="Q43" s="228">
        <f>P43+'Share Change'!J15</f>
        <v>11629.563325000003</v>
      </c>
      <c r="R43" s="228">
        <f>Q43+'Share Change'!K15</f>
        <v>11629.563325000003</v>
      </c>
      <c r="S43" s="228">
        <f>R43+'Share Change'!L15</f>
        <v>11629.563325000003</v>
      </c>
      <c r="T43" s="228">
        <f>S43+'Share Change'!M15</f>
        <v>11629.563325000003</v>
      </c>
      <c r="U43" s="228">
        <f>T43+'Share Change'!N15</f>
        <v>11629.563325000003</v>
      </c>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row>
    <row r="44" spans="1:58" x14ac:dyDescent="0.45">
      <c r="A44" s="6" t="s">
        <v>178</v>
      </c>
      <c r="B44" s="47">
        <v>17246</v>
      </c>
      <c r="C44" s="47">
        <v>20038</v>
      </c>
      <c r="D44" s="47">
        <v>23180</v>
      </c>
      <c r="E44" s="47">
        <v>26995</v>
      </c>
      <c r="F44" s="47">
        <v>30973</v>
      </c>
      <c r="G44" s="47">
        <v>35519</v>
      </c>
      <c r="H44" s="47">
        <v>39935</v>
      </c>
      <c r="I44" s="47">
        <v>46423</v>
      </c>
      <c r="J44" s="47">
        <v>51729</v>
      </c>
      <c r="K44" s="47">
        <v>58134</v>
      </c>
      <c r="L44" s="228">
        <f>K44+IS!L25-Inputs!D50</f>
        <v>66742.146214228356</v>
      </c>
      <c r="M44" s="228">
        <f>L44+IS!M25-Inputs!E50</f>
        <v>75438.174489048164</v>
      </c>
      <c r="N44" s="228">
        <f>M44+IS!N25-Inputs!F50</f>
        <v>84148.698718262342</v>
      </c>
      <c r="O44" s="228">
        <f>N44+IS!O25-Inputs!G50</f>
        <v>92875.775930259231</v>
      </c>
      <c r="P44" s="228">
        <f>O44+IS!P25-Inputs!H50</f>
        <v>101556.22136518946</v>
      </c>
      <c r="Q44" s="228">
        <f>P44+IS!Q25-Inputs!I50</f>
        <v>110184.11719839269</v>
      </c>
      <c r="R44" s="228">
        <f>Q44+IS!R25-Inputs!J50</f>
        <v>118754.35646822074</v>
      </c>
      <c r="S44" s="228">
        <f>R44+IS!S25-Inputs!K50</f>
        <v>127267.48879528668</v>
      </c>
      <c r="T44" s="228">
        <f>S44+IS!T25-Inputs!L50</f>
        <v>135718.1109618831</v>
      </c>
      <c r="U44" s="228">
        <f>T44+IS!U25-Inputs!M50</f>
        <v>144106.436050916</v>
      </c>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row>
    <row r="45" spans="1:58" x14ac:dyDescent="0.45">
      <c r="A45" s="6" t="s">
        <v>179</v>
      </c>
      <c r="B45" s="47">
        <v>293</v>
      </c>
      <c r="C45" s="47">
        <v>397</v>
      </c>
      <c r="D45" s="47">
        <v>46</v>
      </c>
      <c r="E45" s="47">
        <v>-452</v>
      </c>
      <c r="F45" s="47">
        <v>-898</v>
      </c>
      <c r="G45" s="47">
        <v>-867</v>
      </c>
      <c r="H45" s="47">
        <v>-566</v>
      </c>
      <c r="I45" s="47">
        <v>-772</v>
      </c>
      <c r="J45" s="47">
        <v>-739</v>
      </c>
      <c r="K45" s="47">
        <v>-671</v>
      </c>
      <c r="L45" s="228">
        <f>K45</f>
        <v>-671</v>
      </c>
      <c r="M45" s="228">
        <f t="shared" ref="M45:U45" si="17">L45</f>
        <v>-671</v>
      </c>
      <c r="N45" s="228">
        <f t="shared" si="17"/>
        <v>-671</v>
      </c>
      <c r="O45" s="228">
        <f t="shared" si="17"/>
        <v>-671</v>
      </c>
      <c r="P45" s="228">
        <f t="shared" si="17"/>
        <v>-671</v>
      </c>
      <c r="Q45" s="228">
        <f t="shared" si="17"/>
        <v>-671</v>
      </c>
      <c r="R45" s="228">
        <f t="shared" si="17"/>
        <v>-671</v>
      </c>
      <c r="S45" s="228">
        <f t="shared" si="17"/>
        <v>-671</v>
      </c>
      <c r="T45" s="228">
        <f t="shared" si="17"/>
        <v>-671</v>
      </c>
      <c r="U45" s="228">
        <f t="shared" si="17"/>
        <v>-671</v>
      </c>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row>
    <row r="46" spans="1:58" x14ac:dyDescent="0.45">
      <c r="A46" s="39" t="s">
        <v>180</v>
      </c>
      <c r="B46" s="62">
        <v>6694</v>
      </c>
      <c r="C46" s="62">
        <v>10694</v>
      </c>
      <c r="D46" s="62">
        <v>19194</v>
      </c>
      <c r="E46" s="62">
        <v>26194</v>
      </c>
      <c r="F46" s="62">
        <v>33194</v>
      </c>
      <c r="G46" s="62">
        <v>40194</v>
      </c>
      <c r="H46" s="62">
        <v>48196</v>
      </c>
      <c r="I46" s="62">
        <v>58196</v>
      </c>
      <c r="J46" s="62">
        <v>65196</v>
      </c>
      <c r="K46" s="62">
        <v>65793</v>
      </c>
      <c r="L46" s="256">
        <f>K46+(-1*AVERAGE(CF_H!$G$39:$J$39))</f>
        <v>73745</v>
      </c>
      <c r="M46" s="256">
        <f>L46+(-1*AVERAGE(CF_H!$G$39:$J$39))</f>
        <v>81697</v>
      </c>
      <c r="N46" s="256">
        <f>M46+(-1*AVERAGE(CF_H!$G$39:$J$39))</f>
        <v>89649</v>
      </c>
      <c r="O46" s="256">
        <f>N46+(-1*AVERAGE(CF_H!$G$39:$J$39))</f>
        <v>97601</v>
      </c>
      <c r="P46" s="256">
        <f>O46+(-1*AVERAGE(CF_H!$G$39:$J$39))</f>
        <v>105553</v>
      </c>
      <c r="Q46" s="256">
        <f>P46+(-1*AVERAGE(CF_H!$G$39:$J$39))</f>
        <v>113505</v>
      </c>
      <c r="R46" s="256">
        <f>Q46+(-1*AVERAGE(CF_H!$G$39:$J$39))</f>
        <v>121457</v>
      </c>
      <c r="S46" s="256">
        <f>R46+(-1*AVERAGE(CF_H!$G$39:$J$39))</f>
        <v>129409</v>
      </c>
      <c r="T46" s="256">
        <f>S46+(-1*AVERAGE(CF_H!$G$39:$J$39))</f>
        <v>137361</v>
      </c>
      <c r="U46" s="256">
        <f>T46+(-1*AVERAGE(CF_H!$G$39:$J$39))</f>
        <v>145313</v>
      </c>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row>
    <row r="47" spans="1:58" x14ac:dyDescent="0.45">
      <c r="A47" s="4" t="s">
        <v>181</v>
      </c>
      <c r="B47" s="220">
        <f>B43+B44+B45-B46</f>
        <v>17898</v>
      </c>
      <c r="C47" s="220">
        <f t="shared" ref="C47:K47" si="18">C43+C44+C45-C46</f>
        <v>17777</v>
      </c>
      <c r="D47" s="220">
        <f t="shared" si="18"/>
        <v>12522</v>
      </c>
      <c r="E47" s="220">
        <f t="shared" si="18"/>
        <v>9322</v>
      </c>
      <c r="F47" s="220">
        <f t="shared" si="18"/>
        <v>6316</v>
      </c>
      <c r="G47" s="220">
        <f t="shared" si="18"/>
        <v>4333</v>
      </c>
      <c r="H47" s="220">
        <f t="shared" si="18"/>
        <v>1454</v>
      </c>
      <c r="I47" s="220">
        <f t="shared" si="18"/>
        <v>-1878</v>
      </c>
      <c r="J47" s="220">
        <f t="shared" si="18"/>
        <v>-3116</v>
      </c>
      <c r="K47" s="220">
        <f t="shared" si="18"/>
        <v>3299</v>
      </c>
      <c r="L47" s="210">
        <f t="shared" ref="L47:U47" si="19">L43+L44+L45-L46</f>
        <v>3955.2588792283495</v>
      </c>
      <c r="M47" s="210">
        <f t="shared" si="19"/>
        <v>4699.3998190481652</v>
      </c>
      <c r="N47" s="210">
        <f t="shared" si="19"/>
        <v>5458.0367132623505</v>
      </c>
      <c r="O47" s="210">
        <f t="shared" si="19"/>
        <v>6233.2265902592335</v>
      </c>
      <c r="P47" s="210">
        <f t="shared" si="19"/>
        <v>6961.7846901894663</v>
      </c>
      <c r="Q47" s="210">
        <f t="shared" si="19"/>
        <v>7637.6805233926862</v>
      </c>
      <c r="R47" s="210">
        <f t="shared" si="19"/>
        <v>8255.9197932207317</v>
      </c>
      <c r="S47" s="210">
        <f t="shared" si="19"/>
        <v>8817.0521202866803</v>
      </c>
      <c r="T47" s="210">
        <f t="shared" si="19"/>
        <v>9315.6742868830916</v>
      </c>
      <c r="U47" s="210">
        <f t="shared" si="19"/>
        <v>9751.9993759159988</v>
      </c>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row>
    <row r="48" spans="1:58" x14ac:dyDescent="0.45">
      <c r="B48" s="2"/>
      <c r="C48" s="2"/>
      <c r="D48" s="2"/>
      <c r="E48" s="2"/>
      <c r="L48" s="211"/>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row>
    <row r="49" spans="2:58" x14ac:dyDescent="0.45">
      <c r="B49" s="2"/>
      <c r="C49" s="2"/>
      <c r="D49" s="2"/>
      <c r="E49" s="2"/>
      <c r="L49" s="211"/>
      <c r="M49" s="211"/>
      <c r="N49" s="211"/>
      <c r="O49" s="211"/>
      <c r="P49" s="211"/>
      <c r="Q49" s="211"/>
      <c r="R49" s="211"/>
      <c r="S49" s="211"/>
      <c r="T49" s="211"/>
      <c r="U49" s="211"/>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row>
    <row r="50" spans="2:58" x14ac:dyDescent="0.45">
      <c r="B50" s="2"/>
      <c r="C50" s="2"/>
      <c r="D50" s="2"/>
      <c r="E50" s="2"/>
      <c r="L50" s="211"/>
      <c r="M50" s="211"/>
      <c r="N50" s="211"/>
      <c r="O50" s="211"/>
      <c r="P50" s="211"/>
      <c r="Q50" s="211"/>
      <c r="R50" s="211"/>
      <c r="S50" s="211"/>
      <c r="T50" s="211"/>
      <c r="U50" s="211"/>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row>
    <row r="51" spans="2:58" x14ac:dyDescent="0.45">
      <c r="B51" s="2"/>
      <c r="C51" s="2"/>
      <c r="D51" s="2"/>
      <c r="E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row>
    <row r="52" spans="2:58" x14ac:dyDescent="0.45">
      <c r="B52" s="2"/>
      <c r="C52" s="2"/>
      <c r="D52" s="2"/>
      <c r="E52" s="2"/>
      <c r="P52" s="17"/>
      <c r="Q52" s="17"/>
      <c r="R52" s="17"/>
      <c r="S52" s="17"/>
      <c r="T52" s="17"/>
      <c r="U52" s="17"/>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row>
    <row r="53" spans="2:58" x14ac:dyDescent="0.45">
      <c r="B53" s="2"/>
      <c r="C53" s="2"/>
      <c r="D53" s="2"/>
      <c r="E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row>
    <row r="54" spans="2:58" x14ac:dyDescent="0.45">
      <c r="B54" s="2"/>
      <c r="C54" s="2"/>
      <c r="D54" s="2"/>
      <c r="E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row>
    <row r="55" spans="2:58" x14ac:dyDescent="0.45">
      <c r="B55" s="2"/>
      <c r="C55" s="2"/>
      <c r="D55" s="2"/>
      <c r="E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row>
    <row r="56" spans="2:58" x14ac:dyDescent="0.45">
      <c r="B56" s="2"/>
      <c r="C56" s="2"/>
      <c r="D56" s="2"/>
      <c r="E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row>
    <row r="57" spans="2:58" x14ac:dyDescent="0.45">
      <c r="B57" s="2"/>
      <c r="C57" s="2"/>
      <c r="D57" s="2"/>
      <c r="E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row>
    <row r="58" spans="2:58" x14ac:dyDescent="0.45">
      <c r="B58" s="2"/>
      <c r="C58" s="2"/>
      <c r="D58" s="2"/>
      <c r="E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row>
    <row r="59" spans="2:58" x14ac:dyDescent="0.45">
      <c r="B59" s="2"/>
      <c r="C59" s="2"/>
      <c r="D59" s="2"/>
      <c r="E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row>
    <row r="60" spans="2:58" x14ac:dyDescent="0.45">
      <c r="B60" s="2"/>
      <c r="C60" s="2"/>
      <c r="D60" s="2"/>
      <c r="E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row>
    <row r="61" spans="2:58" x14ac:dyDescent="0.45">
      <c r="B61" s="2"/>
      <c r="C61" s="2"/>
      <c r="D61" s="2"/>
      <c r="E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row>
    <row r="62" spans="2:58" x14ac:dyDescent="0.45">
      <c r="B62" s="2"/>
      <c r="C62" s="2"/>
      <c r="D62" s="2"/>
      <c r="E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row>
    <row r="63" spans="2:58" x14ac:dyDescent="0.45">
      <c r="B63" s="2"/>
      <c r="C63" s="2"/>
      <c r="D63" s="2"/>
      <c r="E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row>
    <row r="64" spans="2:58" x14ac:dyDescent="0.45">
      <c r="B64" s="2"/>
      <c r="C64" s="2"/>
      <c r="D64" s="2"/>
      <c r="E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row>
    <row r="65" spans="2:58" x14ac:dyDescent="0.45">
      <c r="B65" s="2"/>
      <c r="C65" s="2"/>
      <c r="D65" s="2"/>
      <c r="E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row>
    <row r="66" spans="2:58" x14ac:dyDescent="0.45">
      <c r="B66" s="2"/>
      <c r="C66" s="2"/>
      <c r="D66" s="2"/>
      <c r="E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row>
    <row r="67" spans="2:58" x14ac:dyDescent="0.45">
      <c r="B67" s="2"/>
      <c r="C67" s="2"/>
      <c r="D67" s="2"/>
      <c r="E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row>
    <row r="68" spans="2:58" x14ac:dyDescent="0.45">
      <c r="B68" s="2"/>
      <c r="C68" s="2"/>
      <c r="D68" s="2"/>
      <c r="E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row>
    <row r="69" spans="2:58" x14ac:dyDescent="0.45">
      <c r="B69" s="2"/>
      <c r="C69" s="2"/>
      <c r="D69" s="2"/>
      <c r="E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row>
    <row r="70" spans="2:58" x14ac:dyDescent="0.45">
      <c r="B70" s="2"/>
      <c r="C70" s="2"/>
      <c r="D70" s="2"/>
      <c r="E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row>
    <row r="71" spans="2:58" x14ac:dyDescent="0.45">
      <c r="B71" s="2"/>
      <c r="C71" s="2"/>
      <c r="D71" s="2"/>
      <c r="E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row>
    <row r="72" spans="2:58" x14ac:dyDescent="0.45">
      <c r="B72" s="2"/>
      <c r="C72" s="2"/>
      <c r="D72" s="2"/>
      <c r="E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row>
    <row r="73" spans="2:58" x14ac:dyDescent="0.45">
      <c r="B73" s="2"/>
      <c r="C73" s="2"/>
      <c r="D73" s="2"/>
      <c r="E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row>
    <row r="74" spans="2:58" x14ac:dyDescent="0.45">
      <c r="B74" s="2"/>
      <c r="C74" s="2"/>
      <c r="D74" s="2"/>
      <c r="E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row>
    <row r="75" spans="2:58" x14ac:dyDescent="0.45">
      <c r="B75" s="2"/>
      <c r="C75" s="2"/>
      <c r="D75" s="2"/>
      <c r="E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row>
    <row r="76" spans="2:58" x14ac:dyDescent="0.45">
      <c r="B76" s="2"/>
      <c r="C76" s="2"/>
      <c r="D76" s="2"/>
      <c r="E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row>
    <row r="77" spans="2:58" x14ac:dyDescent="0.45">
      <c r="B77" s="2"/>
      <c r="C77" s="2"/>
      <c r="D77" s="2"/>
      <c r="E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row>
    <row r="78" spans="2:58" x14ac:dyDescent="0.45">
      <c r="B78" s="2"/>
      <c r="C78" s="2"/>
      <c r="D78" s="2"/>
      <c r="E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row>
    <row r="79" spans="2:58" x14ac:dyDescent="0.45">
      <c r="B79" s="2"/>
      <c r="C79" s="2"/>
      <c r="D79" s="2"/>
      <c r="E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row>
    <row r="80" spans="2:58" x14ac:dyDescent="0.45">
      <c r="B80" s="2"/>
      <c r="C80" s="2"/>
      <c r="D80" s="2"/>
      <c r="E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row>
    <row r="81" spans="2:58" x14ac:dyDescent="0.45">
      <c r="B81" s="2"/>
      <c r="C81" s="2"/>
      <c r="D81" s="2"/>
      <c r="E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row>
    <row r="82" spans="2:58" x14ac:dyDescent="0.45">
      <c r="B82" s="2"/>
      <c r="C82" s="2"/>
      <c r="D82" s="2"/>
      <c r="E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row>
    <row r="83" spans="2:58" x14ac:dyDescent="0.45">
      <c r="B83" s="2"/>
      <c r="C83" s="2"/>
      <c r="D83" s="2"/>
      <c r="E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row>
    <row r="84" spans="2:58" x14ac:dyDescent="0.45">
      <c r="B84" s="2"/>
      <c r="C84" s="2"/>
      <c r="D84" s="2"/>
      <c r="E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row>
    <row r="85" spans="2:58" x14ac:dyDescent="0.45">
      <c r="B85" s="2"/>
      <c r="C85" s="2"/>
      <c r="D85" s="2"/>
      <c r="E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row>
    <row r="86" spans="2:58" x14ac:dyDescent="0.45">
      <c r="B86" s="2"/>
      <c r="C86" s="2"/>
      <c r="D86" s="2"/>
      <c r="E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row>
    <row r="87" spans="2:58" x14ac:dyDescent="0.45">
      <c r="B87" s="2"/>
      <c r="C87" s="2"/>
      <c r="D87" s="2"/>
      <c r="E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row>
    <row r="88" spans="2:58" x14ac:dyDescent="0.45">
      <c r="B88" s="2"/>
      <c r="C88" s="2"/>
      <c r="D88" s="2"/>
      <c r="E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row>
    <row r="89" spans="2:58" x14ac:dyDescent="0.45">
      <c r="B89" s="2"/>
      <c r="C89" s="2"/>
      <c r="D89" s="2"/>
      <c r="E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row>
    <row r="90" spans="2:58" x14ac:dyDescent="0.45">
      <c r="B90" s="2"/>
      <c r="C90" s="2"/>
      <c r="D90" s="2"/>
      <c r="E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row>
    <row r="91" spans="2:58" x14ac:dyDescent="0.45">
      <c r="B91" s="2"/>
      <c r="C91" s="2"/>
      <c r="D91" s="2"/>
      <c r="E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row>
    <row r="92" spans="2:58" x14ac:dyDescent="0.45">
      <c r="B92" s="2"/>
      <c r="C92" s="2"/>
      <c r="D92" s="2"/>
      <c r="E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row>
    <row r="93" spans="2:58" x14ac:dyDescent="0.45">
      <c r="B93" s="2"/>
      <c r="C93" s="2"/>
      <c r="D93" s="2"/>
      <c r="E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row>
    <row r="94" spans="2:58" x14ac:dyDescent="0.45">
      <c r="B94" s="2"/>
      <c r="C94" s="2"/>
      <c r="D94" s="2"/>
      <c r="E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row>
    <row r="95" spans="2:58" x14ac:dyDescent="0.45">
      <c r="B95" s="2"/>
      <c r="C95" s="2"/>
      <c r="D95" s="2"/>
      <c r="E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row>
    <row r="96" spans="2:58" x14ac:dyDescent="0.45">
      <c r="B96" s="2"/>
      <c r="C96" s="2"/>
      <c r="D96" s="2"/>
      <c r="E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row>
    <row r="97" spans="2:58" x14ac:dyDescent="0.45">
      <c r="B97" s="2"/>
      <c r="C97" s="2"/>
      <c r="D97" s="2"/>
      <c r="E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row>
    <row r="98" spans="2:58" x14ac:dyDescent="0.45">
      <c r="B98" s="2"/>
      <c r="C98" s="2"/>
      <c r="D98" s="2"/>
      <c r="E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row>
    <row r="99" spans="2:58" x14ac:dyDescent="0.45">
      <c r="B99" s="2"/>
      <c r="C99" s="2"/>
      <c r="D99" s="2"/>
      <c r="E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row>
    <row r="100" spans="2:58" x14ac:dyDescent="0.45">
      <c r="B100" s="2"/>
      <c r="C100" s="2"/>
      <c r="D100" s="2"/>
      <c r="E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row>
    <row r="101" spans="2:58" x14ac:dyDescent="0.45">
      <c r="B101" s="2"/>
      <c r="C101" s="2"/>
      <c r="D101" s="2"/>
      <c r="E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row>
    <row r="102" spans="2:58" x14ac:dyDescent="0.45">
      <c r="B102" s="2"/>
      <c r="C102" s="2"/>
      <c r="D102" s="2"/>
      <c r="E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row>
    <row r="103" spans="2:58" x14ac:dyDescent="0.45">
      <c r="B103" s="2"/>
      <c r="C103" s="2"/>
      <c r="D103" s="2"/>
      <c r="E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row>
    <row r="104" spans="2:58" x14ac:dyDescent="0.45">
      <c r="B104" s="2"/>
      <c r="C104" s="2"/>
      <c r="D104" s="2"/>
      <c r="E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row>
    <row r="105" spans="2:58" x14ac:dyDescent="0.45">
      <c r="B105" s="2"/>
      <c r="C105" s="2"/>
      <c r="D105" s="2"/>
      <c r="E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row>
    <row r="106" spans="2:58" x14ac:dyDescent="0.45">
      <c r="B106" s="2"/>
      <c r="C106" s="2"/>
      <c r="D106" s="2"/>
      <c r="E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row>
    <row r="107" spans="2:58" x14ac:dyDescent="0.45">
      <c r="B107" s="2"/>
      <c r="C107" s="2"/>
      <c r="D107" s="2"/>
      <c r="E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row>
    <row r="108" spans="2:58" x14ac:dyDescent="0.45">
      <c r="B108" s="2"/>
      <c r="C108" s="2"/>
      <c r="D108" s="2"/>
      <c r="E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row>
    <row r="109" spans="2:58" x14ac:dyDescent="0.45">
      <c r="B109" s="2"/>
      <c r="C109" s="2"/>
      <c r="D109" s="2"/>
      <c r="E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row>
    <row r="110" spans="2:58" x14ac:dyDescent="0.45">
      <c r="B110" s="2"/>
      <c r="C110" s="2"/>
      <c r="D110" s="2"/>
      <c r="E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row>
    <row r="111" spans="2:58" x14ac:dyDescent="0.45">
      <c r="B111" s="2"/>
      <c r="C111" s="2"/>
      <c r="D111" s="2"/>
      <c r="E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row>
    <row r="112" spans="2:58" x14ac:dyDescent="0.45">
      <c r="B112" s="2"/>
      <c r="C112" s="2"/>
      <c r="D112" s="2"/>
      <c r="E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row>
    <row r="113" spans="2:58" x14ac:dyDescent="0.45">
      <c r="B113" s="2"/>
      <c r="C113" s="2"/>
      <c r="D113" s="2"/>
      <c r="E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row>
    <row r="114" spans="2:58" x14ac:dyDescent="0.45">
      <c r="B114" s="2"/>
      <c r="C114" s="2"/>
      <c r="D114" s="2"/>
      <c r="E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row>
    <row r="115" spans="2:58" x14ac:dyDescent="0.45">
      <c r="B115" s="2"/>
      <c r="C115" s="2"/>
      <c r="D115" s="2"/>
      <c r="E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row>
    <row r="116" spans="2:58" x14ac:dyDescent="0.45">
      <c r="B116" s="2"/>
      <c r="C116" s="2"/>
      <c r="D116" s="2"/>
      <c r="E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row>
    <row r="117" spans="2:58" x14ac:dyDescent="0.45">
      <c r="B117" s="2"/>
      <c r="C117" s="2"/>
      <c r="D117" s="2"/>
      <c r="E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row>
    <row r="118" spans="2:58" x14ac:dyDescent="0.45">
      <c r="B118" s="2"/>
      <c r="C118" s="2"/>
      <c r="D118" s="2"/>
      <c r="E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row>
    <row r="119" spans="2:58" x14ac:dyDescent="0.45">
      <c r="B119" s="2"/>
      <c r="C119" s="2"/>
      <c r="D119" s="2"/>
      <c r="E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row>
    <row r="120" spans="2:58" x14ac:dyDescent="0.45">
      <c r="B120" s="2"/>
      <c r="C120" s="2"/>
      <c r="D120" s="2"/>
      <c r="E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row>
    <row r="121" spans="2:58" x14ac:dyDescent="0.45">
      <c r="B121" s="2"/>
      <c r="C121" s="2"/>
      <c r="D121" s="2"/>
      <c r="E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row>
    <row r="122" spans="2:58" x14ac:dyDescent="0.45">
      <c r="B122" s="2"/>
      <c r="C122" s="2"/>
      <c r="D122" s="2"/>
      <c r="E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row>
    <row r="123" spans="2:58" x14ac:dyDescent="0.45">
      <c r="B123" s="2"/>
      <c r="C123" s="2"/>
      <c r="D123" s="2"/>
      <c r="E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row>
    <row r="124" spans="2:58" x14ac:dyDescent="0.45">
      <c r="B124" s="2"/>
      <c r="C124" s="2"/>
      <c r="D124" s="2"/>
      <c r="E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row>
    <row r="125" spans="2:58" x14ac:dyDescent="0.45">
      <c r="B125" s="2"/>
      <c r="C125" s="2"/>
      <c r="D125" s="2"/>
      <c r="E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row>
    <row r="126" spans="2:58" x14ac:dyDescent="0.45">
      <c r="B126" s="2"/>
      <c r="C126" s="2"/>
      <c r="D126" s="2"/>
      <c r="E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row>
    <row r="127" spans="2:58" x14ac:dyDescent="0.45">
      <c r="B127" s="2"/>
      <c r="C127" s="2"/>
      <c r="D127" s="2"/>
      <c r="E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row>
    <row r="128" spans="2:58" x14ac:dyDescent="0.45">
      <c r="B128" s="2"/>
      <c r="C128" s="2"/>
      <c r="D128" s="2"/>
      <c r="E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row>
    <row r="129" spans="2:58" x14ac:dyDescent="0.45">
      <c r="B129" s="2"/>
      <c r="C129" s="2"/>
      <c r="D129" s="2"/>
      <c r="E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row>
    <row r="130" spans="2:58" x14ac:dyDescent="0.45">
      <c r="B130" s="2"/>
      <c r="C130" s="2"/>
      <c r="D130" s="2"/>
      <c r="E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row>
    <row r="131" spans="2:58" x14ac:dyDescent="0.45">
      <c r="B131" s="2"/>
      <c r="C131" s="2"/>
      <c r="D131" s="2"/>
      <c r="E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row>
    <row r="132" spans="2:58" x14ac:dyDescent="0.45">
      <c r="B132" s="2"/>
      <c r="C132" s="2"/>
      <c r="D132" s="2"/>
      <c r="E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row>
    <row r="133" spans="2:58" x14ac:dyDescent="0.45">
      <c r="B133" s="2"/>
      <c r="C133" s="2"/>
      <c r="D133" s="2"/>
      <c r="E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row>
    <row r="134" spans="2:58" x14ac:dyDescent="0.45">
      <c r="B134" s="2"/>
      <c r="C134" s="2"/>
      <c r="D134" s="2"/>
      <c r="E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row>
    <row r="135" spans="2:58" x14ac:dyDescent="0.45">
      <c r="B135" s="2"/>
      <c r="C135" s="2"/>
      <c r="D135" s="2"/>
      <c r="E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row>
    <row r="136" spans="2:58" x14ac:dyDescent="0.45">
      <c r="B136" s="2"/>
      <c r="C136" s="2"/>
      <c r="D136" s="2"/>
      <c r="E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row>
    <row r="137" spans="2:58" x14ac:dyDescent="0.45">
      <c r="B137" s="2"/>
      <c r="C137" s="2"/>
      <c r="D137" s="2"/>
      <c r="E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row>
    <row r="138" spans="2:58" x14ac:dyDescent="0.45">
      <c r="B138" s="2"/>
      <c r="C138" s="2"/>
      <c r="D138" s="2"/>
      <c r="E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row>
    <row r="139" spans="2:58" x14ac:dyDescent="0.45">
      <c r="B139" s="2"/>
      <c r="C139" s="2"/>
      <c r="D139" s="2"/>
      <c r="E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row>
    <row r="140" spans="2:58" x14ac:dyDescent="0.45">
      <c r="B140" s="2"/>
      <c r="C140" s="2"/>
      <c r="D140" s="2"/>
      <c r="E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row>
    <row r="141" spans="2:58" x14ac:dyDescent="0.45">
      <c r="B141" s="2"/>
      <c r="C141" s="2"/>
      <c r="D141" s="2"/>
      <c r="E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row>
    <row r="142" spans="2:58" x14ac:dyDescent="0.45">
      <c r="B142" s="2"/>
      <c r="C142" s="2"/>
      <c r="D142" s="2"/>
      <c r="E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row>
    <row r="143" spans="2:58" x14ac:dyDescent="0.45">
      <c r="B143" s="2"/>
      <c r="C143" s="2"/>
      <c r="D143" s="2"/>
      <c r="E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row>
    <row r="144" spans="2:58" x14ac:dyDescent="0.45">
      <c r="B144" s="2"/>
      <c r="C144" s="2"/>
      <c r="D144" s="2"/>
      <c r="E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row>
    <row r="145" spans="2:58" x14ac:dyDescent="0.45">
      <c r="B145" s="2"/>
      <c r="C145" s="2"/>
      <c r="D145" s="2"/>
      <c r="E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row>
    <row r="146" spans="2:58" x14ac:dyDescent="0.45">
      <c r="B146" s="2"/>
      <c r="C146" s="2"/>
      <c r="D146" s="2"/>
      <c r="E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row>
    <row r="147" spans="2:58" x14ac:dyDescent="0.45">
      <c r="B147" s="2"/>
      <c r="C147" s="2"/>
      <c r="D147" s="2"/>
      <c r="E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row>
    <row r="148" spans="2:58" x14ac:dyDescent="0.45">
      <c r="B148" s="2"/>
      <c r="C148" s="2"/>
      <c r="D148" s="2"/>
      <c r="E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row>
    <row r="149" spans="2:58" x14ac:dyDescent="0.45">
      <c r="B149" s="2"/>
      <c r="C149" s="2"/>
      <c r="D149" s="2"/>
      <c r="E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row>
    <row r="150" spans="2:58" x14ac:dyDescent="0.45">
      <c r="B150" s="2"/>
      <c r="C150" s="2"/>
      <c r="D150" s="2"/>
      <c r="E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row>
    <row r="151" spans="2:58" x14ac:dyDescent="0.45">
      <c r="B151" s="2"/>
      <c r="C151" s="2"/>
      <c r="D151" s="2"/>
      <c r="E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row>
    <row r="152" spans="2:58" x14ac:dyDescent="0.45">
      <c r="B152" s="2"/>
      <c r="C152" s="2"/>
      <c r="D152" s="2"/>
      <c r="E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row>
    <row r="153" spans="2:58" x14ac:dyDescent="0.45">
      <c r="B153" s="2"/>
      <c r="C153" s="2"/>
      <c r="D153" s="2"/>
      <c r="E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row>
    <row r="154" spans="2:58" x14ac:dyDescent="0.45">
      <c r="B154" s="2"/>
      <c r="C154" s="2"/>
      <c r="D154" s="2"/>
      <c r="E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row>
    <row r="155" spans="2:58" x14ac:dyDescent="0.45">
      <c r="B155" s="2"/>
      <c r="C155" s="2"/>
      <c r="D155" s="2"/>
      <c r="E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row>
    <row r="156" spans="2:58" x14ac:dyDescent="0.45">
      <c r="B156" s="2"/>
      <c r="C156" s="2"/>
      <c r="D156" s="2"/>
      <c r="E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row>
    <row r="157" spans="2:58" x14ac:dyDescent="0.45">
      <c r="B157" s="2"/>
      <c r="C157" s="2"/>
      <c r="D157" s="2"/>
      <c r="E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row>
    <row r="158" spans="2:58" x14ac:dyDescent="0.45">
      <c r="B158" s="2"/>
      <c r="C158" s="2"/>
      <c r="D158" s="2"/>
      <c r="E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row>
    <row r="159" spans="2:58" x14ac:dyDescent="0.45">
      <c r="B159" s="2"/>
      <c r="C159" s="2"/>
      <c r="D159" s="2"/>
      <c r="E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row>
    <row r="160" spans="2:58" x14ac:dyDescent="0.45">
      <c r="B160" s="2"/>
      <c r="C160" s="2"/>
      <c r="D160" s="2"/>
      <c r="E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row>
    <row r="161" spans="2:58" x14ac:dyDescent="0.45">
      <c r="B161" s="2"/>
      <c r="C161" s="2"/>
      <c r="D161" s="2"/>
      <c r="E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row>
    <row r="162" spans="2:58" x14ac:dyDescent="0.45">
      <c r="B162" s="2"/>
      <c r="C162" s="2"/>
      <c r="D162" s="2"/>
      <c r="E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row>
    <row r="163" spans="2:58" x14ac:dyDescent="0.45">
      <c r="B163" s="2"/>
      <c r="C163" s="2"/>
      <c r="D163" s="2"/>
      <c r="E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row>
    <row r="164" spans="2:58" x14ac:dyDescent="0.45">
      <c r="B164" s="2"/>
      <c r="C164" s="2"/>
      <c r="D164" s="2"/>
      <c r="E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row>
    <row r="165" spans="2:58" x14ac:dyDescent="0.45">
      <c r="B165" s="2"/>
      <c r="C165" s="2"/>
      <c r="D165" s="2"/>
      <c r="E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row>
    <row r="166" spans="2:58" x14ac:dyDescent="0.45">
      <c r="B166" s="2"/>
      <c r="C166" s="2"/>
      <c r="D166" s="2"/>
      <c r="E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row>
    <row r="167" spans="2:58" x14ac:dyDescent="0.45">
      <c r="B167" s="2"/>
      <c r="C167" s="2"/>
      <c r="D167" s="2"/>
      <c r="E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row>
    <row r="168" spans="2:58" x14ac:dyDescent="0.45">
      <c r="B168" s="2"/>
      <c r="C168" s="2"/>
      <c r="D168" s="2"/>
      <c r="E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row>
    <row r="169" spans="2:58" x14ac:dyDescent="0.45">
      <c r="B169" s="2"/>
      <c r="C169" s="2"/>
      <c r="D169" s="2"/>
      <c r="E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row>
    <row r="170" spans="2:58" x14ac:dyDescent="0.45">
      <c r="B170" s="2"/>
      <c r="C170" s="2"/>
      <c r="D170" s="2"/>
      <c r="E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row>
    <row r="171" spans="2:58" x14ac:dyDescent="0.45">
      <c r="B171" s="2"/>
      <c r="C171" s="2"/>
      <c r="D171" s="2"/>
      <c r="E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row>
    <row r="172" spans="2:58" x14ac:dyDescent="0.45">
      <c r="B172" s="2"/>
      <c r="C172" s="2"/>
      <c r="D172" s="2"/>
      <c r="E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row>
    <row r="173" spans="2:58" x14ac:dyDescent="0.45">
      <c r="B173" s="2"/>
      <c r="C173" s="2"/>
      <c r="D173" s="2"/>
      <c r="E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row>
    <row r="174" spans="2:58" x14ac:dyDescent="0.45">
      <c r="B174" s="2"/>
      <c r="C174" s="2"/>
      <c r="D174" s="2"/>
      <c r="E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row>
    <row r="175" spans="2:58" x14ac:dyDescent="0.45">
      <c r="B175" s="2"/>
      <c r="C175" s="2"/>
      <c r="D175" s="2"/>
      <c r="E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row>
    <row r="176" spans="2:58" x14ac:dyDescent="0.45">
      <c r="B176" s="2"/>
      <c r="C176" s="2"/>
      <c r="D176" s="2"/>
      <c r="E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row>
    <row r="177" spans="2:58" x14ac:dyDescent="0.45">
      <c r="B177" s="2"/>
      <c r="C177" s="2"/>
      <c r="D177" s="2"/>
      <c r="E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row>
    <row r="178" spans="2:58" x14ac:dyDescent="0.45">
      <c r="B178" s="2"/>
      <c r="C178" s="2"/>
      <c r="D178" s="2"/>
      <c r="E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row>
    <row r="179" spans="2:58" x14ac:dyDescent="0.45">
      <c r="B179" s="2"/>
      <c r="C179" s="2"/>
      <c r="D179" s="2"/>
      <c r="E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row>
    <row r="180" spans="2:58" x14ac:dyDescent="0.45">
      <c r="B180" s="2"/>
      <c r="C180" s="2"/>
      <c r="D180" s="2"/>
      <c r="E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row>
    <row r="181" spans="2:58" x14ac:dyDescent="0.45">
      <c r="B181" s="2"/>
      <c r="C181" s="2"/>
      <c r="D181" s="2"/>
      <c r="E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row>
    <row r="182" spans="2:58" x14ac:dyDescent="0.45">
      <c r="B182" s="2"/>
      <c r="C182" s="2"/>
      <c r="D182" s="2"/>
      <c r="E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row>
    <row r="183" spans="2:58" x14ac:dyDescent="0.45">
      <c r="B183" s="2"/>
      <c r="C183" s="2"/>
      <c r="D183" s="2"/>
      <c r="E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row>
    <row r="184" spans="2:58" x14ac:dyDescent="0.45">
      <c r="B184" s="2"/>
      <c r="C184" s="2"/>
      <c r="D184" s="2"/>
      <c r="E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row>
    <row r="185" spans="2:58" x14ac:dyDescent="0.45">
      <c r="B185" s="2"/>
      <c r="C185" s="2"/>
      <c r="D185" s="2"/>
      <c r="E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row>
    <row r="186" spans="2:58" x14ac:dyDescent="0.45">
      <c r="B186" s="2"/>
      <c r="C186" s="2"/>
      <c r="D186" s="2"/>
      <c r="E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row>
    <row r="187" spans="2:58" x14ac:dyDescent="0.45">
      <c r="B187" s="2"/>
      <c r="C187" s="2"/>
      <c r="D187" s="2"/>
      <c r="E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row>
    <row r="188" spans="2:58" x14ac:dyDescent="0.45">
      <c r="B188" s="2"/>
      <c r="C188" s="2"/>
      <c r="D188" s="2"/>
      <c r="E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row>
    <row r="189" spans="2:58" x14ac:dyDescent="0.45">
      <c r="B189" s="2"/>
      <c r="C189" s="2"/>
      <c r="D189" s="2"/>
      <c r="E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row>
    <row r="190" spans="2:58" x14ac:dyDescent="0.45">
      <c r="B190" s="2"/>
      <c r="C190" s="2"/>
      <c r="D190" s="2"/>
      <c r="E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row>
    <row r="191" spans="2:58" x14ac:dyDescent="0.45">
      <c r="B191" s="2"/>
      <c r="C191" s="2"/>
      <c r="D191" s="2"/>
      <c r="E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row>
    <row r="192" spans="2:58" x14ac:dyDescent="0.45">
      <c r="B192" s="2"/>
      <c r="C192" s="2"/>
      <c r="D192" s="2"/>
      <c r="E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row>
    <row r="193" spans="2:58" x14ac:dyDescent="0.45">
      <c r="B193" s="2"/>
      <c r="C193" s="2"/>
      <c r="D193" s="2"/>
      <c r="E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row>
    <row r="194" spans="2:58" x14ac:dyDescent="0.45">
      <c r="B194" s="2"/>
      <c r="C194" s="2"/>
      <c r="D194" s="2"/>
      <c r="E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row>
    <row r="195" spans="2:58" x14ac:dyDescent="0.45">
      <c r="B195" s="2"/>
      <c r="C195" s="2"/>
      <c r="D195" s="2"/>
      <c r="E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row>
    <row r="196" spans="2:58" x14ac:dyDescent="0.45">
      <c r="B196" s="2"/>
      <c r="C196" s="2"/>
      <c r="D196" s="2"/>
      <c r="E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row>
    <row r="197" spans="2:58" x14ac:dyDescent="0.45">
      <c r="B197" s="2"/>
      <c r="C197" s="2"/>
      <c r="D197" s="2"/>
      <c r="E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row>
    <row r="198" spans="2:58" x14ac:dyDescent="0.45">
      <c r="B198" s="2"/>
      <c r="C198" s="2"/>
      <c r="D198" s="2"/>
      <c r="E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row>
    <row r="199" spans="2:58" x14ac:dyDescent="0.45">
      <c r="B199" s="2"/>
      <c r="C199" s="2"/>
      <c r="D199" s="2"/>
      <c r="E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row>
    <row r="200" spans="2:58" x14ac:dyDescent="0.45">
      <c r="B200" s="2"/>
      <c r="C200" s="2"/>
      <c r="D200" s="2"/>
      <c r="E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row>
    <row r="201" spans="2:58" x14ac:dyDescent="0.45">
      <c r="B201" s="2"/>
      <c r="C201" s="2"/>
      <c r="D201" s="2"/>
      <c r="E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row>
    <row r="202" spans="2:58" x14ac:dyDescent="0.45">
      <c r="B202" s="2"/>
      <c r="C202" s="2"/>
      <c r="D202" s="2"/>
      <c r="E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row>
    <row r="203" spans="2:58" x14ac:dyDescent="0.45">
      <c r="B203" s="2"/>
      <c r="C203" s="2"/>
      <c r="D203" s="2"/>
      <c r="E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row>
    <row r="204" spans="2:58" x14ac:dyDescent="0.45">
      <c r="B204" s="2"/>
      <c r="C204" s="2"/>
      <c r="D204" s="2"/>
      <c r="E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row>
    <row r="205" spans="2:58" x14ac:dyDescent="0.45">
      <c r="B205" s="2"/>
      <c r="C205" s="2"/>
      <c r="D205" s="2"/>
      <c r="E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row>
    <row r="206" spans="2:58" x14ac:dyDescent="0.45">
      <c r="B206" s="2"/>
      <c r="C206" s="2"/>
      <c r="D206" s="2"/>
      <c r="E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row>
    <row r="207" spans="2:58" x14ac:dyDescent="0.45">
      <c r="B207" s="2"/>
      <c r="C207" s="2"/>
      <c r="D207" s="2"/>
      <c r="E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row>
    <row r="208" spans="2:58" x14ac:dyDescent="0.45">
      <c r="B208" s="2"/>
      <c r="C208" s="2"/>
      <c r="D208" s="2"/>
      <c r="E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row>
    <row r="209" spans="2:58" x14ac:dyDescent="0.45">
      <c r="B209" s="2"/>
      <c r="C209" s="2"/>
      <c r="D209" s="2"/>
      <c r="E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row>
    <row r="210" spans="2:58" x14ac:dyDescent="0.45">
      <c r="B210" s="2"/>
      <c r="C210" s="2"/>
      <c r="D210" s="2"/>
      <c r="E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row>
    <row r="211" spans="2:58" x14ac:dyDescent="0.45">
      <c r="B211" s="2"/>
      <c r="C211" s="2"/>
      <c r="D211" s="2"/>
      <c r="E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row>
    <row r="212" spans="2:58" x14ac:dyDescent="0.45">
      <c r="B212" s="2"/>
      <c r="C212" s="2"/>
      <c r="D212" s="2"/>
      <c r="E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row>
    <row r="213" spans="2:58" x14ac:dyDescent="0.45">
      <c r="B213" s="2"/>
      <c r="C213" s="2"/>
      <c r="D213" s="2"/>
      <c r="E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row>
    <row r="214" spans="2:58" x14ac:dyDescent="0.45">
      <c r="B214" s="2"/>
      <c r="C214" s="2"/>
      <c r="D214" s="2"/>
      <c r="E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row>
    <row r="215" spans="2:58" x14ac:dyDescent="0.45">
      <c r="B215" s="2"/>
      <c r="C215" s="2"/>
      <c r="D215" s="2"/>
      <c r="E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row>
    <row r="216" spans="2:58" x14ac:dyDescent="0.45">
      <c r="B216" s="2"/>
      <c r="C216" s="2"/>
      <c r="D216" s="2"/>
      <c r="E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row>
    <row r="217" spans="2:58" x14ac:dyDescent="0.45">
      <c r="B217" s="2"/>
      <c r="C217" s="2"/>
      <c r="D217" s="2"/>
      <c r="E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row>
    <row r="218" spans="2:58" x14ac:dyDescent="0.45">
      <c r="B218" s="2"/>
      <c r="C218" s="2"/>
      <c r="D218" s="2"/>
      <c r="E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row>
    <row r="219" spans="2:58" x14ac:dyDescent="0.45">
      <c r="B219" s="2"/>
      <c r="C219" s="2"/>
      <c r="D219" s="2"/>
      <c r="E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row>
    <row r="220" spans="2:58" x14ac:dyDescent="0.45">
      <c r="B220" s="2"/>
      <c r="C220" s="2"/>
      <c r="D220" s="2"/>
      <c r="E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row>
    <row r="221" spans="2:58" x14ac:dyDescent="0.45">
      <c r="B221" s="2"/>
      <c r="C221" s="2"/>
      <c r="D221" s="2"/>
      <c r="E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row>
    <row r="222" spans="2:58" x14ac:dyDescent="0.45">
      <c r="B222" s="2"/>
      <c r="C222" s="2"/>
      <c r="D222" s="2"/>
      <c r="E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row>
    <row r="223" spans="2:58" x14ac:dyDescent="0.45">
      <c r="B223" s="2"/>
      <c r="C223" s="2"/>
      <c r="D223" s="2"/>
      <c r="E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row>
    <row r="224" spans="2:58" x14ac:dyDescent="0.45">
      <c r="B224" s="2"/>
      <c r="C224" s="2"/>
      <c r="D224" s="2"/>
      <c r="E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row>
    <row r="225" spans="2:58" x14ac:dyDescent="0.45">
      <c r="B225" s="2"/>
      <c r="C225" s="2"/>
      <c r="D225" s="2"/>
      <c r="E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row>
    <row r="226" spans="2:58" x14ac:dyDescent="0.45">
      <c r="B226" s="2"/>
      <c r="C226" s="2"/>
      <c r="D226" s="2"/>
      <c r="E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row>
    <row r="227" spans="2:58" x14ac:dyDescent="0.45">
      <c r="B227" s="2"/>
      <c r="C227" s="2"/>
      <c r="D227" s="2"/>
      <c r="E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row>
    <row r="228" spans="2:58" x14ac:dyDescent="0.45">
      <c r="B228" s="2"/>
      <c r="C228" s="2"/>
      <c r="D228" s="2"/>
      <c r="E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row>
    <row r="229" spans="2:58" x14ac:dyDescent="0.45">
      <c r="B229" s="2"/>
      <c r="C229" s="2"/>
      <c r="D229" s="2"/>
      <c r="E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row>
    <row r="230" spans="2:58" x14ac:dyDescent="0.45">
      <c r="B230" s="2"/>
      <c r="C230" s="2"/>
      <c r="D230" s="2"/>
      <c r="E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row>
    <row r="231" spans="2:58" x14ac:dyDescent="0.45">
      <c r="B231" s="2"/>
      <c r="C231" s="2"/>
      <c r="D231" s="2"/>
      <c r="E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row>
    <row r="232" spans="2:58" x14ac:dyDescent="0.45">
      <c r="B232" s="2"/>
      <c r="C232" s="2"/>
      <c r="D232" s="2"/>
      <c r="E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row>
    <row r="233" spans="2:58" x14ac:dyDescent="0.45">
      <c r="B233" s="2"/>
      <c r="C233" s="2"/>
      <c r="D233" s="2"/>
      <c r="E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row>
    <row r="234" spans="2:58" x14ac:dyDescent="0.45">
      <c r="B234" s="2"/>
      <c r="C234" s="2"/>
      <c r="D234" s="2"/>
      <c r="E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row>
    <row r="235" spans="2:58" x14ac:dyDescent="0.45">
      <c r="B235" s="2"/>
      <c r="C235" s="2"/>
      <c r="D235" s="2"/>
      <c r="E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row>
    <row r="236" spans="2:58" x14ac:dyDescent="0.45">
      <c r="B236" s="2"/>
      <c r="C236" s="2"/>
      <c r="D236" s="2"/>
      <c r="E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row>
    <row r="237" spans="2:58" x14ac:dyDescent="0.45">
      <c r="B237" s="2"/>
      <c r="C237" s="2"/>
      <c r="D237" s="2"/>
      <c r="E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row>
    <row r="238" spans="2:58" x14ac:dyDescent="0.45">
      <c r="B238" s="2"/>
      <c r="C238" s="2"/>
      <c r="D238" s="2"/>
      <c r="E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row>
    <row r="239" spans="2:58" x14ac:dyDescent="0.45">
      <c r="B239" s="2"/>
      <c r="C239" s="2"/>
      <c r="D239" s="2"/>
      <c r="E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row>
    <row r="240" spans="2:58" x14ac:dyDescent="0.45">
      <c r="B240" s="2"/>
      <c r="C240" s="2"/>
      <c r="D240" s="2"/>
      <c r="E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row>
    <row r="241" spans="2:58" x14ac:dyDescent="0.45">
      <c r="B241" s="2"/>
      <c r="C241" s="2"/>
      <c r="D241" s="2"/>
      <c r="E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row>
    <row r="242" spans="2:58" x14ac:dyDescent="0.45">
      <c r="B242" s="2"/>
      <c r="C242" s="2"/>
      <c r="D242" s="2"/>
      <c r="E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row>
    <row r="243" spans="2:58" x14ac:dyDescent="0.45">
      <c r="B243" s="2"/>
      <c r="C243" s="2"/>
      <c r="D243" s="2"/>
      <c r="E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row>
    <row r="244" spans="2:58" x14ac:dyDescent="0.45">
      <c r="B244" s="2"/>
      <c r="C244" s="2"/>
      <c r="D244" s="2"/>
      <c r="E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row>
    <row r="245" spans="2:58" x14ac:dyDescent="0.45">
      <c r="B245" s="2"/>
      <c r="C245" s="2"/>
      <c r="D245" s="2"/>
      <c r="E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row>
    <row r="246" spans="2:58" x14ac:dyDescent="0.45">
      <c r="B246" s="2"/>
      <c r="C246" s="2"/>
      <c r="D246" s="2"/>
      <c r="E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row>
    <row r="247" spans="2:58" x14ac:dyDescent="0.45">
      <c r="B247" s="2"/>
      <c r="C247" s="2"/>
      <c r="D247" s="2"/>
      <c r="E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row>
    <row r="248" spans="2:58" x14ac:dyDescent="0.45">
      <c r="B248" s="2"/>
      <c r="C248" s="2"/>
      <c r="D248" s="2"/>
      <c r="E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row>
    <row r="249" spans="2:58" x14ac:dyDescent="0.45">
      <c r="B249" s="2"/>
      <c r="C249" s="2"/>
      <c r="D249" s="2"/>
      <c r="E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row>
    <row r="250" spans="2:58" x14ac:dyDescent="0.45">
      <c r="B250" s="2"/>
      <c r="C250" s="2"/>
      <c r="D250" s="2"/>
      <c r="E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row>
    <row r="251" spans="2:58" x14ac:dyDescent="0.45">
      <c r="B251" s="2"/>
      <c r="C251" s="2"/>
      <c r="D251" s="2"/>
      <c r="E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row>
    <row r="252" spans="2:58" x14ac:dyDescent="0.45">
      <c r="B252" s="2"/>
      <c r="C252" s="2"/>
      <c r="D252" s="2"/>
      <c r="E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row>
    <row r="253" spans="2:58" x14ac:dyDescent="0.45">
      <c r="B253" s="2"/>
      <c r="C253" s="2"/>
      <c r="D253" s="2"/>
      <c r="E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row>
    <row r="254" spans="2:58" x14ac:dyDescent="0.45">
      <c r="B254" s="2"/>
      <c r="C254" s="2"/>
      <c r="D254" s="2"/>
      <c r="E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row>
    <row r="255" spans="2:58" x14ac:dyDescent="0.45">
      <c r="B255" s="2"/>
      <c r="C255" s="2"/>
      <c r="D255" s="2"/>
      <c r="E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row>
    <row r="256" spans="2:58" x14ac:dyDescent="0.45">
      <c r="B256" s="2"/>
      <c r="C256" s="2"/>
      <c r="D256" s="2"/>
      <c r="E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row>
    <row r="257" spans="2:58" x14ac:dyDescent="0.45">
      <c r="B257" s="2"/>
      <c r="C257" s="2"/>
      <c r="D257" s="2"/>
      <c r="E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row>
    <row r="258" spans="2:58" x14ac:dyDescent="0.45">
      <c r="B258" s="2"/>
      <c r="C258" s="2"/>
      <c r="D258" s="2"/>
      <c r="E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row>
    <row r="259" spans="2:58" x14ac:dyDescent="0.45">
      <c r="B259" s="2"/>
      <c r="C259" s="2"/>
      <c r="D259" s="2"/>
      <c r="E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row>
    <row r="260" spans="2:58" x14ac:dyDescent="0.45">
      <c r="B260" s="2"/>
      <c r="C260" s="2"/>
      <c r="D260" s="2"/>
      <c r="E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row>
    <row r="261" spans="2:58" x14ac:dyDescent="0.45">
      <c r="B261" s="2"/>
      <c r="C261" s="2"/>
      <c r="D261" s="2"/>
      <c r="E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row>
    <row r="262" spans="2:58" x14ac:dyDescent="0.45">
      <c r="B262" s="2"/>
      <c r="C262" s="2"/>
      <c r="D262" s="2"/>
      <c r="E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row>
    <row r="263" spans="2:58" x14ac:dyDescent="0.45">
      <c r="B263" s="2"/>
      <c r="C263" s="2"/>
      <c r="D263" s="2"/>
      <c r="E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row>
    <row r="264" spans="2:58" x14ac:dyDescent="0.45">
      <c r="B264" s="2"/>
      <c r="C264" s="2"/>
      <c r="D264" s="2"/>
      <c r="E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row>
    <row r="265" spans="2:58" x14ac:dyDescent="0.45">
      <c r="B265" s="2"/>
      <c r="C265" s="2"/>
      <c r="D265" s="2"/>
      <c r="E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row>
    <row r="266" spans="2:58" x14ac:dyDescent="0.45">
      <c r="B266" s="2"/>
      <c r="C266" s="2"/>
      <c r="D266" s="2"/>
      <c r="E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row>
    <row r="267" spans="2:58" x14ac:dyDescent="0.45">
      <c r="B267" s="2"/>
      <c r="C267" s="2"/>
      <c r="D267" s="2"/>
      <c r="E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row>
    <row r="268" spans="2:58" x14ac:dyDescent="0.45">
      <c r="B268" s="2"/>
      <c r="C268" s="2"/>
      <c r="D268" s="2"/>
      <c r="E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row>
    <row r="269" spans="2:58" x14ac:dyDescent="0.45">
      <c r="B269" s="2"/>
      <c r="C269" s="2"/>
      <c r="D269" s="2"/>
      <c r="E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row>
    <row r="270" spans="2:58" x14ac:dyDescent="0.45">
      <c r="B270" s="2"/>
      <c r="C270" s="2"/>
      <c r="D270" s="2"/>
      <c r="E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row>
    <row r="271" spans="2:58" x14ac:dyDescent="0.45">
      <c r="B271" s="2"/>
      <c r="C271" s="2"/>
      <c r="D271" s="2"/>
      <c r="E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row>
    <row r="272" spans="2:58" x14ac:dyDescent="0.45">
      <c r="B272" s="2"/>
      <c r="C272" s="2"/>
      <c r="D272" s="2"/>
      <c r="E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row>
    <row r="273" spans="2:58" x14ac:dyDescent="0.45">
      <c r="B273" s="2"/>
      <c r="C273" s="2"/>
      <c r="D273" s="2"/>
      <c r="E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row>
    <row r="274" spans="2:58" x14ac:dyDescent="0.45">
      <c r="B274" s="2"/>
      <c r="C274" s="2"/>
      <c r="D274" s="2"/>
      <c r="E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row>
    <row r="275" spans="2:58" x14ac:dyDescent="0.45">
      <c r="B275" s="2"/>
      <c r="C275" s="2"/>
      <c r="D275" s="2"/>
      <c r="E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row>
    <row r="276" spans="2:58" x14ac:dyDescent="0.45">
      <c r="B276" s="2"/>
      <c r="C276" s="2"/>
      <c r="D276" s="2"/>
      <c r="E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row>
    <row r="277" spans="2:58" x14ac:dyDescent="0.45">
      <c r="B277" s="2"/>
      <c r="C277" s="2"/>
      <c r="D277" s="2"/>
      <c r="E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row>
    <row r="278" spans="2:58" x14ac:dyDescent="0.45">
      <c r="B278" s="2"/>
      <c r="C278" s="2"/>
      <c r="D278" s="2"/>
      <c r="E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row>
    <row r="279" spans="2:58" x14ac:dyDescent="0.45">
      <c r="B279" s="2"/>
      <c r="C279" s="2"/>
      <c r="D279" s="2"/>
      <c r="E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row>
    <row r="280" spans="2:58" x14ac:dyDescent="0.45">
      <c r="B280" s="2"/>
      <c r="C280" s="2"/>
      <c r="D280" s="2"/>
      <c r="E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row>
    <row r="281" spans="2:58" x14ac:dyDescent="0.45">
      <c r="B281" s="2"/>
      <c r="C281" s="2"/>
      <c r="D281" s="2"/>
      <c r="E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row>
    <row r="282" spans="2:58" x14ac:dyDescent="0.45">
      <c r="B282" s="2"/>
      <c r="C282" s="2"/>
      <c r="D282" s="2"/>
      <c r="E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row>
    <row r="283" spans="2:58" x14ac:dyDescent="0.45">
      <c r="B283" s="2"/>
      <c r="C283" s="2"/>
      <c r="D283" s="2"/>
      <c r="E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row>
    <row r="284" spans="2:58" x14ac:dyDescent="0.45">
      <c r="B284" s="2"/>
      <c r="C284" s="2"/>
      <c r="D284" s="2"/>
      <c r="E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row>
    <row r="285" spans="2:58" x14ac:dyDescent="0.45">
      <c r="B285" s="2"/>
      <c r="C285" s="2"/>
      <c r="D285" s="2"/>
      <c r="E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row>
    <row r="286" spans="2:58" x14ac:dyDescent="0.45">
      <c r="B286" s="2"/>
      <c r="C286" s="2"/>
      <c r="D286" s="2"/>
      <c r="E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row>
    <row r="287" spans="2:58" x14ac:dyDescent="0.45">
      <c r="B287" s="2"/>
      <c r="C287" s="2"/>
      <c r="D287" s="2"/>
      <c r="E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row>
    <row r="288" spans="2:58" x14ac:dyDescent="0.45">
      <c r="B288" s="2"/>
      <c r="C288" s="2"/>
      <c r="D288" s="2"/>
      <c r="E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row>
    <row r="289" spans="2:58" x14ac:dyDescent="0.45">
      <c r="B289" s="2"/>
      <c r="C289" s="2"/>
      <c r="D289" s="2"/>
      <c r="E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row>
    <row r="290" spans="2:58" x14ac:dyDescent="0.45">
      <c r="B290" s="2"/>
      <c r="C290" s="2"/>
      <c r="D290" s="2"/>
      <c r="E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row>
    <row r="291" spans="2:58" x14ac:dyDescent="0.45">
      <c r="B291" s="2"/>
      <c r="C291" s="2"/>
      <c r="D291" s="2"/>
      <c r="E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row>
    <row r="292" spans="2:58" x14ac:dyDescent="0.45">
      <c r="B292" s="2"/>
      <c r="C292" s="2"/>
      <c r="D292" s="2"/>
      <c r="E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row>
    <row r="293" spans="2:58" x14ac:dyDescent="0.45">
      <c r="B293" s="2"/>
      <c r="C293" s="2"/>
      <c r="D293" s="2"/>
      <c r="E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row>
    <row r="294" spans="2:58" x14ac:dyDescent="0.45">
      <c r="B294" s="2"/>
      <c r="C294" s="2"/>
      <c r="D294" s="2"/>
      <c r="E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row>
    <row r="295" spans="2:58" x14ac:dyDescent="0.45">
      <c r="B295" s="2"/>
      <c r="C295" s="2"/>
      <c r="D295" s="2"/>
      <c r="E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row>
    <row r="296" spans="2:58" x14ac:dyDescent="0.45">
      <c r="B296" s="2"/>
      <c r="C296" s="2"/>
      <c r="D296" s="2"/>
      <c r="E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row>
    <row r="297" spans="2:58" x14ac:dyDescent="0.45">
      <c r="B297" s="2"/>
      <c r="C297" s="2"/>
      <c r="D297" s="2"/>
      <c r="E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row>
    <row r="298" spans="2:58" x14ac:dyDescent="0.45">
      <c r="B298" s="2"/>
      <c r="C298" s="2"/>
      <c r="D298" s="2"/>
      <c r="E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row>
    <row r="299" spans="2:58" x14ac:dyDescent="0.45">
      <c r="B299" s="2"/>
      <c r="C299" s="2"/>
      <c r="D299" s="2"/>
      <c r="E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row>
    <row r="300" spans="2:58" x14ac:dyDescent="0.45">
      <c r="B300" s="2"/>
      <c r="C300" s="2"/>
      <c r="D300" s="2"/>
      <c r="E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row>
    <row r="301" spans="2:58" x14ac:dyDescent="0.45">
      <c r="B301" s="2"/>
      <c r="C301" s="2"/>
      <c r="D301" s="2"/>
      <c r="E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row>
    <row r="302" spans="2:58" x14ac:dyDescent="0.45">
      <c r="B302" s="2"/>
      <c r="C302" s="2"/>
      <c r="D302" s="2"/>
      <c r="E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row>
    <row r="303" spans="2:58" x14ac:dyDescent="0.45">
      <c r="B303" s="2"/>
      <c r="C303" s="2"/>
      <c r="D303" s="2"/>
      <c r="E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row>
    <row r="304" spans="2:58" x14ac:dyDescent="0.45">
      <c r="B304" s="2"/>
      <c r="C304" s="2"/>
      <c r="D304" s="2"/>
      <c r="E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row>
    <row r="305" spans="2:58" x14ac:dyDescent="0.45">
      <c r="B305" s="2"/>
      <c r="C305" s="2"/>
      <c r="D305" s="2"/>
      <c r="E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row>
    <row r="306" spans="2:58" x14ac:dyDescent="0.45">
      <c r="B306" s="2"/>
      <c r="C306" s="2"/>
      <c r="D306" s="2"/>
      <c r="E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row>
    <row r="307" spans="2:58" x14ac:dyDescent="0.45">
      <c r="B307" s="2"/>
      <c r="C307" s="2"/>
      <c r="D307" s="2"/>
      <c r="E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row>
    <row r="308" spans="2:58" x14ac:dyDescent="0.45">
      <c r="B308" s="2"/>
      <c r="C308" s="2"/>
      <c r="D308" s="2"/>
      <c r="E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row>
    <row r="309" spans="2:58" x14ac:dyDescent="0.45">
      <c r="B309" s="2"/>
      <c r="C309" s="2"/>
      <c r="D309" s="2"/>
      <c r="E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row>
    <row r="310" spans="2:58" x14ac:dyDescent="0.45">
      <c r="B310" s="2"/>
      <c r="C310" s="2"/>
      <c r="D310" s="2"/>
      <c r="E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row>
    <row r="311" spans="2:58" x14ac:dyDescent="0.45">
      <c r="B311" s="2"/>
      <c r="C311" s="2"/>
      <c r="D311" s="2"/>
      <c r="E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row>
    <row r="312" spans="2:58" x14ac:dyDescent="0.45">
      <c r="B312" s="2"/>
      <c r="C312" s="2"/>
      <c r="D312" s="2"/>
      <c r="E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row>
    <row r="313" spans="2:58" x14ac:dyDescent="0.45">
      <c r="B313" s="2"/>
      <c r="C313" s="2"/>
      <c r="D313" s="2"/>
      <c r="E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row>
    <row r="314" spans="2:58" x14ac:dyDescent="0.45">
      <c r="B314" s="2"/>
      <c r="C314" s="2"/>
      <c r="D314" s="2"/>
      <c r="E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row>
    <row r="315" spans="2:58" x14ac:dyDescent="0.45">
      <c r="B315" s="2"/>
      <c r="C315" s="2"/>
      <c r="D315" s="2"/>
      <c r="E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row>
    <row r="316" spans="2:58" x14ac:dyDescent="0.45">
      <c r="B316" s="2"/>
      <c r="C316" s="2"/>
      <c r="D316" s="2"/>
      <c r="E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row>
    <row r="317" spans="2:58" x14ac:dyDescent="0.45">
      <c r="B317" s="2"/>
      <c r="C317" s="2"/>
      <c r="D317" s="2"/>
      <c r="E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row>
    <row r="318" spans="2:58" x14ac:dyDescent="0.45">
      <c r="B318" s="2"/>
      <c r="C318" s="2"/>
      <c r="D318" s="2"/>
      <c r="E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row>
    <row r="319" spans="2:58" x14ac:dyDescent="0.45">
      <c r="B319" s="2"/>
      <c r="C319" s="2"/>
      <c r="D319" s="2"/>
      <c r="E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row>
    <row r="320" spans="2:58" x14ac:dyDescent="0.45">
      <c r="B320" s="2"/>
      <c r="C320" s="2"/>
      <c r="D320" s="2"/>
      <c r="E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row>
    <row r="321" spans="2:58" x14ac:dyDescent="0.45">
      <c r="B321" s="2"/>
      <c r="C321" s="2"/>
      <c r="D321" s="2"/>
      <c r="E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row>
    <row r="322" spans="2:58" x14ac:dyDescent="0.45">
      <c r="B322" s="2"/>
      <c r="C322" s="2"/>
      <c r="D322" s="2"/>
      <c r="E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row>
    <row r="323" spans="2:58" x14ac:dyDescent="0.45">
      <c r="B323" s="2"/>
      <c r="C323" s="2"/>
      <c r="D323" s="2"/>
      <c r="E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row>
    <row r="324" spans="2:58" x14ac:dyDescent="0.45">
      <c r="B324" s="2"/>
      <c r="C324" s="2"/>
      <c r="D324" s="2"/>
      <c r="E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row>
    <row r="325" spans="2:58" x14ac:dyDescent="0.45">
      <c r="B325" s="2"/>
      <c r="C325" s="2"/>
      <c r="D325" s="2"/>
      <c r="E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row>
    <row r="326" spans="2:58" x14ac:dyDescent="0.45">
      <c r="B326" s="2"/>
      <c r="C326" s="2"/>
      <c r="D326" s="2"/>
      <c r="E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row>
    <row r="327" spans="2:58" x14ac:dyDescent="0.45">
      <c r="B327" s="2"/>
      <c r="C327" s="2"/>
      <c r="D327" s="2"/>
      <c r="E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row>
    <row r="328" spans="2:58" x14ac:dyDescent="0.45">
      <c r="B328" s="2"/>
      <c r="C328" s="2"/>
      <c r="D328" s="2"/>
      <c r="E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row>
    <row r="329" spans="2:58" x14ac:dyDescent="0.45">
      <c r="B329" s="2"/>
      <c r="C329" s="2"/>
      <c r="D329" s="2"/>
      <c r="E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row>
    <row r="330" spans="2:58" x14ac:dyDescent="0.45">
      <c r="B330" s="2"/>
      <c r="C330" s="2"/>
      <c r="D330" s="2"/>
      <c r="E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row>
    <row r="331" spans="2:58" x14ac:dyDescent="0.45">
      <c r="B331" s="2"/>
      <c r="C331" s="2"/>
      <c r="D331" s="2"/>
      <c r="E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row>
    <row r="332" spans="2:58" x14ac:dyDescent="0.45">
      <c r="B332" s="2"/>
      <c r="C332" s="2"/>
      <c r="D332" s="2"/>
      <c r="E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row>
    <row r="333" spans="2:58" x14ac:dyDescent="0.45">
      <c r="B333" s="2"/>
      <c r="C333" s="2"/>
      <c r="D333" s="2"/>
      <c r="E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row>
    <row r="334" spans="2:58" x14ac:dyDescent="0.45">
      <c r="B334" s="2"/>
      <c r="C334" s="2"/>
      <c r="D334" s="2"/>
      <c r="E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row>
    <row r="335" spans="2:58" x14ac:dyDescent="0.45">
      <c r="B335" s="2"/>
      <c r="C335" s="2"/>
      <c r="D335" s="2"/>
      <c r="E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row>
    <row r="336" spans="2:58" x14ac:dyDescent="0.45">
      <c r="B336" s="2"/>
      <c r="C336" s="2"/>
      <c r="D336" s="2"/>
      <c r="E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row>
    <row r="337" spans="2:58" x14ac:dyDescent="0.45">
      <c r="B337" s="2"/>
      <c r="C337" s="2"/>
      <c r="D337" s="2"/>
      <c r="E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row>
    <row r="338" spans="2:58" x14ac:dyDescent="0.45">
      <c r="B338" s="2"/>
      <c r="C338" s="2"/>
      <c r="D338" s="2"/>
      <c r="E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row>
    <row r="339" spans="2:58" x14ac:dyDescent="0.45">
      <c r="B339" s="2"/>
      <c r="C339" s="2"/>
      <c r="D339" s="2"/>
      <c r="E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row>
    <row r="340" spans="2:58" x14ac:dyDescent="0.45">
      <c r="B340" s="2"/>
      <c r="C340" s="2"/>
      <c r="D340" s="2"/>
      <c r="E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row>
    <row r="341" spans="2:58" x14ac:dyDescent="0.45">
      <c r="B341" s="2"/>
      <c r="C341" s="2"/>
      <c r="D341" s="2"/>
      <c r="E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row>
    <row r="342" spans="2:58" x14ac:dyDescent="0.45">
      <c r="B342" s="2"/>
      <c r="C342" s="2"/>
      <c r="D342" s="2"/>
      <c r="E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row>
    <row r="343" spans="2:58" x14ac:dyDescent="0.45">
      <c r="B343" s="2"/>
      <c r="C343" s="2"/>
      <c r="D343" s="2"/>
      <c r="E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row>
    <row r="344" spans="2:58" x14ac:dyDescent="0.45">
      <c r="B344" s="2"/>
      <c r="C344" s="2"/>
      <c r="D344" s="2"/>
      <c r="E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row>
    <row r="345" spans="2:58" x14ac:dyDescent="0.45">
      <c r="B345" s="2"/>
      <c r="C345" s="2"/>
      <c r="D345" s="2"/>
      <c r="E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row>
    <row r="346" spans="2:58" x14ac:dyDescent="0.45">
      <c r="B346" s="2"/>
      <c r="C346" s="2"/>
      <c r="D346" s="2"/>
      <c r="E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row>
    <row r="347" spans="2:58" x14ac:dyDescent="0.45">
      <c r="B347" s="2"/>
      <c r="C347" s="2"/>
      <c r="D347" s="2"/>
      <c r="E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row>
    <row r="348" spans="2:58" x14ac:dyDescent="0.45">
      <c r="B348" s="2"/>
      <c r="C348" s="2"/>
      <c r="D348" s="2"/>
      <c r="E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row>
    <row r="349" spans="2:58" x14ac:dyDescent="0.45">
      <c r="B349" s="2"/>
      <c r="C349" s="2"/>
      <c r="D349" s="2"/>
      <c r="E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row>
    <row r="350" spans="2:58" x14ac:dyDescent="0.45">
      <c r="B350" s="2"/>
      <c r="C350" s="2"/>
      <c r="D350" s="2"/>
      <c r="E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row>
    <row r="351" spans="2:58" x14ac:dyDescent="0.45">
      <c r="B351" s="2"/>
      <c r="C351" s="2"/>
      <c r="D351" s="2"/>
      <c r="E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row>
    <row r="352" spans="2:58" x14ac:dyDescent="0.45">
      <c r="B352" s="2"/>
      <c r="C352" s="2"/>
      <c r="D352" s="2"/>
      <c r="E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row>
    <row r="353" spans="2:58" x14ac:dyDescent="0.45">
      <c r="B353" s="2"/>
      <c r="C353" s="2"/>
      <c r="D353" s="2"/>
      <c r="E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row>
    <row r="354" spans="2:58" x14ac:dyDescent="0.45">
      <c r="B354" s="2"/>
      <c r="C354" s="2"/>
      <c r="D354" s="2"/>
      <c r="E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row>
    <row r="355" spans="2:58" x14ac:dyDescent="0.45">
      <c r="B355" s="2"/>
      <c r="C355" s="2"/>
      <c r="D355" s="2"/>
      <c r="E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row>
    <row r="356" spans="2:58" x14ac:dyDescent="0.45">
      <c r="B356" s="2"/>
      <c r="C356" s="2"/>
      <c r="D356" s="2"/>
      <c r="E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row>
    <row r="357" spans="2:58" x14ac:dyDescent="0.45">
      <c r="B357" s="2"/>
      <c r="C357" s="2"/>
      <c r="D357" s="2"/>
      <c r="E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row>
    <row r="358" spans="2:58" x14ac:dyDescent="0.45">
      <c r="B358" s="2"/>
      <c r="C358" s="2"/>
      <c r="D358" s="2"/>
      <c r="E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row>
    <row r="359" spans="2:58" x14ac:dyDescent="0.45">
      <c r="B359" s="2"/>
      <c r="C359" s="2"/>
      <c r="D359" s="2"/>
      <c r="E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row>
    <row r="360" spans="2:58" x14ac:dyDescent="0.45">
      <c r="B360" s="2"/>
      <c r="C360" s="2"/>
      <c r="D360" s="2"/>
      <c r="E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row>
    <row r="361" spans="2:58" x14ac:dyDescent="0.45">
      <c r="B361" s="2"/>
      <c r="C361" s="2"/>
      <c r="D361" s="2"/>
      <c r="E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row>
    <row r="362" spans="2:58" x14ac:dyDescent="0.45">
      <c r="B362" s="2"/>
      <c r="C362" s="2"/>
      <c r="D362" s="2"/>
      <c r="E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row>
    <row r="363" spans="2:58" x14ac:dyDescent="0.45">
      <c r="B363" s="2"/>
      <c r="C363" s="2"/>
      <c r="D363" s="2"/>
      <c r="E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row>
    <row r="364" spans="2:58" x14ac:dyDescent="0.45">
      <c r="B364" s="2"/>
      <c r="C364" s="2"/>
      <c r="D364" s="2"/>
      <c r="E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row>
    <row r="365" spans="2:58" x14ac:dyDescent="0.45">
      <c r="B365" s="2"/>
      <c r="C365" s="2"/>
      <c r="D365" s="2"/>
      <c r="E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row>
    <row r="366" spans="2:58" x14ac:dyDescent="0.45">
      <c r="B366" s="2"/>
      <c r="C366" s="2"/>
      <c r="D366" s="2"/>
      <c r="E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row>
    <row r="367" spans="2:58" x14ac:dyDescent="0.45">
      <c r="B367" s="2"/>
      <c r="C367" s="2"/>
      <c r="D367" s="2"/>
      <c r="E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row>
    <row r="368" spans="2:58" x14ac:dyDescent="0.45">
      <c r="B368" s="2"/>
      <c r="C368" s="2"/>
      <c r="D368" s="2"/>
      <c r="E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row>
    <row r="369" spans="2:58" x14ac:dyDescent="0.45">
      <c r="B369" s="2"/>
      <c r="C369" s="2"/>
      <c r="D369" s="2"/>
      <c r="E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row>
    <row r="370" spans="2:58" x14ac:dyDescent="0.45">
      <c r="B370" s="2"/>
      <c r="C370" s="2"/>
      <c r="D370" s="2"/>
      <c r="E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row>
    <row r="371" spans="2:58" x14ac:dyDescent="0.45">
      <c r="B371" s="2"/>
      <c r="C371" s="2"/>
      <c r="D371" s="2"/>
      <c r="E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row>
    <row r="372" spans="2:58" x14ac:dyDescent="0.45">
      <c r="B372" s="2"/>
      <c r="C372" s="2"/>
      <c r="D372" s="2"/>
      <c r="E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row>
    <row r="373" spans="2:58" x14ac:dyDescent="0.45">
      <c r="B373" s="2"/>
      <c r="C373" s="2"/>
      <c r="D373" s="2"/>
      <c r="E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row>
    <row r="374" spans="2:58" x14ac:dyDescent="0.45">
      <c r="B374" s="2"/>
      <c r="C374" s="2"/>
      <c r="D374" s="2"/>
      <c r="E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row>
    <row r="375" spans="2:58" x14ac:dyDescent="0.45">
      <c r="B375" s="2"/>
      <c r="C375" s="2"/>
      <c r="D375" s="2"/>
      <c r="E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row>
    <row r="376" spans="2:58" x14ac:dyDescent="0.45">
      <c r="B376" s="2"/>
      <c r="C376" s="2"/>
      <c r="D376" s="2"/>
      <c r="E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row>
    <row r="377" spans="2:58" x14ac:dyDescent="0.45">
      <c r="B377" s="2"/>
      <c r="C377" s="2"/>
      <c r="D377" s="2"/>
      <c r="E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row>
    <row r="378" spans="2:58" x14ac:dyDescent="0.45">
      <c r="B378" s="2"/>
      <c r="C378" s="2"/>
      <c r="D378" s="2"/>
      <c r="E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row>
    <row r="379" spans="2:58" x14ac:dyDescent="0.45">
      <c r="B379" s="2"/>
      <c r="C379" s="2"/>
      <c r="D379" s="2"/>
      <c r="E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row>
    <row r="380" spans="2:58" x14ac:dyDescent="0.45">
      <c r="B380" s="2"/>
      <c r="C380" s="2"/>
      <c r="D380" s="2"/>
      <c r="E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row>
    <row r="381" spans="2:58" x14ac:dyDescent="0.45">
      <c r="B381" s="2"/>
      <c r="C381" s="2"/>
      <c r="D381" s="2"/>
      <c r="E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row>
    <row r="382" spans="2:58" x14ac:dyDescent="0.45">
      <c r="B382" s="2"/>
      <c r="C382" s="2"/>
      <c r="D382" s="2"/>
      <c r="E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row>
    <row r="383" spans="2:58" x14ac:dyDescent="0.45">
      <c r="B383" s="2"/>
      <c r="C383" s="2"/>
      <c r="D383" s="2"/>
      <c r="E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row>
    <row r="384" spans="2:58" x14ac:dyDescent="0.45">
      <c r="B384" s="2"/>
      <c r="C384" s="2"/>
      <c r="D384" s="2"/>
      <c r="E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row>
    <row r="385" spans="2:58" x14ac:dyDescent="0.45">
      <c r="B385" s="2"/>
      <c r="C385" s="2"/>
      <c r="D385" s="2"/>
      <c r="E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row>
    <row r="386" spans="2:58" x14ac:dyDescent="0.45">
      <c r="B386" s="2"/>
      <c r="C386" s="2"/>
      <c r="D386" s="2"/>
      <c r="E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row>
    <row r="387" spans="2:58" x14ac:dyDescent="0.45">
      <c r="B387" s="2"/>
      <c r="C387" s="2"/>
      <c r="D387" s="2"/>
      <c r="E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row>
    <row r="388" spans="2:58" x14ac:dyDescent="0.45">
      <c r="B388" s="2"/>
      <c r="C388" s="2"/>
      <c r="D388" s="2"/>
      <c r="E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row>
    <row r="389" spans="2:58" x14ac:dyDescent="0.45">
      <c r="B389" s="2"/>
      <c r="C389" s="2"/>
      <c r="D389" s="2"/>
      <c r="E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row>
    <row r="390" spans="2:58" x14ac:dyDescent="0.45">
      <c r="B390" s="2"/>
      <c r="C390" s="2"/>
      <c r="D390" s="2"/>
      <c r="E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row>
    <row r="391" spans="2:58" x14ac:dyDescent="0.45">
      <c r="B391" s="2"/>
      <c r="C391" s="2"/>
      <c r="D391" s="2"/>
      <c r="E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row>
    <row r="392" spans="2:58" x14ac:dyDescent="0.45">
      <c r="B392" s="2"/>
      <c r="C392" s="2"/>
      <c r="D392" s="2"/>
      <c r="E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row>
    <row r="393" spans="2:58" x14ac:dyDescent="0.45">
      <c r="B393" s="2"/>
      <c r="C393" s="2"/>
      <c r="D393" s="2"/>
      <c r="E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row>
    <row r="394" spans="2:58" x14ac:dyDescent="0.45">
      <c r="B394" s="2"/>
      <c r="C394" s="2"/>
      <c r="D394" s="2"/>
      <c r="E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row>
    <row r="395" spans="2:58" x14ac:dyDescent="0.45">
      <c r="B395" s="2"/>
      <c r="C395" s="2"/>
      <c r="D395" s="2"/>
      <c r="E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row>
    <row r="396" spans="2:58" x14ac:dyDescent="0.45">
      <c r="B396" s="2"/>
      <c r="C396" s="2"/>
      <c r="D396" s="2"/>
      <c r="E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row>
    <row r="397" spans="2:58" x14ac:dyDescent="0.45">
      <c r="B397" s="2"/>
      <c r="C397" s="2"/>
      <c r="D397" s="2"/>
      <c r="E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row>
    <row r="398" spans="2:58" x14ac:dyDescent="0.45">
      <c r="B398" s="2"/>
      <c r="C398" s="2"/>
      <c r="D398" s="2"/>
      <c r="E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row>
    <row r="399" spans="2:58" x14ac:dyDescent="0.45">
      <c r="B399" s="2"/>
      <c r="C399" s="2"/>
      <c r="D399" s="2"/>
      <c r="E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row>
    <row r="400" spans="2:58" x14ac:dyDescent="0.45">
      <c r="B400" s="2"/>
      <c r="C400" s="2"/>
      <c r="D400" s="2"/>
      <c r="E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row>
    <row r="401" spans="2:58" x14ac:dyDescent="0.45">
      <c r="B401" s="2"/>
      <c r="C401" s="2"/>
      <c r="D401" s="2"/>
      <c r="E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row>
    <row r="402" spans="2:58" x14ac:dyDescent="0.45">
      <c r="B402" s="2"/>
      <c r="C402" s="2"/>
      <c r="D402" s="2"/>
      <c r="E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row>
    <row r="403" spans="2:58" x14ac:dyDescent="0.45">
      <c r="B403" s="2"/>
      <c r="C403" s="2"/>
      <c r="D403" s="2"/>
      <c r="E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row>
    <row r="404" spans="2:58" x14ac:dyDescent="0.45">
      <c r="B404" s="2"/>
      <c r="C404" s="2"/>
      <c r="D404" s="2"/>
      <c r="E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row>
    <row r="405" spans="2:58" x14ac:dyDescent="0.45">
      <c r="B405" s="2"/>
      <c r="C405" s="2"/>
      <c r="D405" s="2"/>
      <c r="E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row>
    <row r="406" spans="2:58" x14ac:dyDescent="0.45">
      <c r="B406" s="2"/>
      <c r="C406" s="2"/>
      <c r="D406" s="2"/>
      <c r="E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row>
    <row r="407" spans="2:58" x14ac:dyDescent="0.45">
      <c r="B407" s="2"/>
      <c r="C407" s="2"/>
      <c r="D407" s="2"/>
      <c r="E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row>
    <row r="408" spans="2:58" x14ac:dyDescent="0.45">
      <c r="B408" s="2"/>
      <c r="C408" s="2"/>
      <c r="D408" s="2"/>
      <c r="E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row>
    <row r="409" spans="2:58" x14ac:dyDescent="0.45">
      <c r="B409" s="2"/>
      <c r="C409" s="2"/>
      <c r="D409" s="2"/>
      <c r="E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row>
    <row r="410" spans="2:58" x14ac:dyDescent="0.45">
      <c r="B410" s="2"/>
      <c r="C410" s="2"/>
      <c r="D410" s="2"/>
      <c r="E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row>
    <row r="411" spans="2:58" x14ac:dyDescent="0.45">
      <c r="B411" s="2"/>
      <c r="C411" s="2"/>
      <c r="D411" s="2"/>
      <c r="E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row>
    <row r="412" spans="2:58" x14ac:dyDescent="0.45">
      <c r="B412" s="2"/>
      <c r="C412" s="2"/>
      <c r="D412" s="2"/>
      <c r="E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row>
    <row r="413" spans="2:58" x14ac:dyDescent="0.45">
      <c r="B413" s="2"/>
      <c r="C413" s="2"/>
      <c r="D413" s="2"/>
      <c r="E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row>
    <row r="414" spans="2:58" x14ac:dyDescent="0.45">
      <c r="B414" s="2"/>
      <c r="C414" s="2"/>
      <c r="D414" s="2"/>
      <c r="E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row>
    <row r="415" spans="2:58" x14ac:dyDescent="0.45">
      <c r="B415" s="2"/>
      <c r="C415" s="2"/>
      <c r="D415" s="2"/>
      <c r="E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row>
    <row r="416" spans="2:58" x14ac:dyDescent="0.45">
      <c r="B416" s="2"/>
      <c r="C416" s="2"/>
      <c r="D416" s="2"/>
      <c r="E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row>
    <row r="417" spans="2:58" x14ac:dyDescent="0.45">
      <c r="B417" s="2"/>
      <c r="C417" s="2"/>
      <c r="D417" s="2"/>
      <c r="E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row>
    <row r="418" spans="2:58" x14ac:dyDescent="0.45">
      <c r="B418" s="2"/>
      <c r="C418" s="2"/>
      <c r="D418" s="2"/>
      <c r="E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row>
    <row r="419" spans="2:58" x14ac:dyDescent="0.45">
      <c r="B419" s="2"/>
      <c r="C419" s="2"/>
      <c r="D419" s="2"/>
      <c r="E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row>
    <row r="420" spans="2:58" x14ac:dyDescent="0.45">
      <c r="B420" s="2"/>
      <c r="C420" s="2"/>
      <c r="D420" s="2"/>
      <c r="E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row>
    <row r="421" spans="2:58" x14ac:dyDescent="0.45">
      <c r="B421" s="2"/>
      <c r="C421" s="2"/>
      <c r="D421" s="2"/>
      <c r="E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row>
    <row r="422" spans="2:58" x14ac:dyDescent="0.45">
      <c r="B422" s="2"/>
      <c r="C422" s="2"/>
      <c r="D422" s="2"/>
      <c r="E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row>
    <row r="423" spans="2:58" x14ac:dyDescent="0.45">
      <c r="B423" s="2"/>
      <c r="C423" s="2"/>
      <c r="D423" s="2"/>
      <c r="E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row>
    <row r="424" spans="2:58" x14ac:dyDescent="0.45">
      <c r="B424" s="2"/>
      <c r="C424" s="2"/>
      <c r="D424" s="2"/>
      <c r="E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row>
    <row r="425" spans="2:58" x14ac:dyDescent="0.45">
      <c r="B425" s="2"/>
      <c r="C425" s="2"/>
      <c r="D425" s="2"/>
      <c r="E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row>
    <row r="426" spans="2:58" x14ac:dyDescent="0.45">
      <c r="B426" s="2"/>
      <c r="C426" s="2"/>
      <c r="D426" s="2"/>
      <c r="E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row>
    <row r="427" spans="2:58" x14ac:dyDescent="0.45">
      <c r="B427" s="2"/>
      <c r="C427" s="2"/>
      <c r="D427" s="2"/>
      <c r="E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row>
    <row r="428" spans="2:58" x14ac:dyDescent="0.45">
      <c r="B428" s="2"/>
      <c r="C428" s="2"/>
      <c r="D428" s="2"/>
      <c r="E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row>
    <row r="429" spans="2:58" x14ac:dyDescent="0.45">
      <c r="B429" s="2"/>
      <c r="C429" s="2"/>
      <c r="D429" s="2"/>
      <c r="E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row>
    <row r="430" spans="2:58" x14ac:dyDescent="0.45">
      <c r="B430" s="2"/>
      <c r="C430" s="2"/>
      <c r="D430" s="2"/>
      <c r="E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row>
    <row r="431" spans="2:58" x14ac:dyDescent="0.45">
      <c r="B431" s="2"/>
      <c r="C431" s="2"/>
      <c r="D431" s="2"/>
      <c r="E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row>
    <row r="432" spans="2:58" x14ac:dyDescent="0.45">
      <c r="B432" s="2"/>
      <c r="C432" s="2"/>
      <c r="D432" s="2"/>
      <c r="E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row>
    <row r="433" spans="2:58" x14ac:dyDescent="0.45">
      <c r="B433" s="2"/>
      <c r="C433" s="2"/>
      <c r="D433" s="2"/>
      <c r="E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row>
    <row r="434" spans="2:58" x14ac:dyDescent="0.45">
      <c r="B434" s="2"/>
      <c r="C434" s="2"/>
      <c r="D434" s="2"/>
      <c r="E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row>
    <row r="435" spans="2:58" x14ac:dyDescent="0.45">
      <c r="B435" s="2"/>
      <c r="C435" s="2"/>
      <c r="D435" s="2"/>
      <c r="E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row>
    <row r="436" spans="2:58" x14ac:dyDescent="0.45">
      <c r="B436" s="2"/>
      <c r="C436" s="2"/>
      <c r="D436" s="2"/>
      <c r="E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row>
    <row r="437" spans="2:58" x14ac:dyDescent="0.45">
      <c r="B437" s="2"/>
      <c r="C437" s="2"/>
      <c r="D437" s="2"/>
      <c r="E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row>
    <row r="438" spans="2:58" x14ac:dyDescent="0.45">
      <c r="B438" s="2"/>
      <c r="C438" s="2"/>
      <c r="D438" s="2"/>
      <c r="E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row>
    <row r="439" spans="2:58" x14ac:dyDescent="0.45">
      <c r="B439" s="2"/>
      <c r="C439" s="2"/>
      <c r="D439" s="2"/>
      <c r="E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row>
    <row r="440" spans="2:58" x14ac:dyDescent="0.45">
      <c r="B440" s="2"/>
      <c r="C440" s="2"/>
      <c r="D440" s="2"/>
      <c r="E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row>
    <row r="441" spans="2:58" x14ac:dyDescent="0.45">
      <c r="B441" s="2"/>
      <c r="C441" s="2"/>
      <c r="D441" s="2"/>
      <c r="E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row>
    <row r="442" spans="2:58" x14ac:dyDescent="0.45">
      <c r="B442" s="2"/>
      <c r="C442" s="2"/>
      <c r="D442" s="2"/>
      <c r="E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row>
    <row r="443" spans="2:58" x14ac:dyDescent="0.45">
      <c r="B443" s="2"/>
      <c r="C443" s="2"/>
      <c r="D443" s="2"/>
      <c r="E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row>
    <row r="444" spans="2:58" x14ac:dyDescent="0.45">
      <c r="B444" s="2"/>
      <c r="C444" s="2"/>
      <c r="D444" s="2"/>
      <c r="E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row>
    <row r="445" spans="2:58" x14ac:dyDescent="0.45">
      <c r="B445" s="2"/>
      <c r="C445" s="2"/>
      <c r="D445" s="2"/>
      <c r="E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row>
    <row r="446" spans="2:58" x14ac:dyDescent="0.45">
      <c r="B446" s="2"/>
      <c r="C446" s="2"/>
      <c r="D446" s="2"/>
      <c r="E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row>
    <row r="447" spans="2:58" x14ac:dyDescent="0.45">
      <c r="B447" s="2"/>
      <c r="C447" s="2"/>
      <c r="D447" s="2"/>
      <c r="E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row>
    <row r="448" spans="2:58" x14ac:dyDescent="0.45">
      <c r="B448" s="2"/>
      <c r="C448" s="2"/>
      <c r="D448" s="2"/>
      <c r="E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row>
    <row r="449" spans="2:58" x14ac:dyDescent="0.45">
      <c r="B449" s="2"/>
      <c r="C449" s="2"/>
      <c r="D449" s="2"/>
      <c r="E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row>
    <row r="450" spans="2:58" x14ac:dyDescent="0.45">
      <c r="B450" s="2"/>
      <c r="C450" s="2"/>
      <c r="D450" s="2"/>
      <c r="E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row>
    <row r="451" spans="2:58" x14ac:dyDescent="0.45">
      <c r="B451" s="2"/>
      <c r="C451" s="2"/>
      <c r="D451" s="2"/>
      <c r="E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row>
    <row r="452" spans="2:58" x14ac:dyDescent="0.45">
      <c r="B452" s="2"/>
      <c r="C452" s="2"/>
      <c r="D452" s="2"/>
      <c r="E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row>
    <row r="453" spans="2:58" x14ac:dyDescent="0.45">
      <c r="B453" s="2"/>
      <c r="C453" s="2"/>
      <c r="D453" s="2"/>
      <c r="E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row>
    <row r="454" spans="2:58" x14ac:dyDescent="0.45">
      <c r="B454" s="2"/>
      <c r="C454" s="2"/>
      <c r="D454" s="2"/>
      <c r="E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row>
    <row r="455" spans="2:58" x14ac:dyDescent="0.45">
      <c r="B455" s="2"/>
      <c r="C455" s="2"/>
      <c r="D455" s="2"/>
      <c r="E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row>
    <row r="456" spans="2:58" x14ac:dyDescent="0.45">
      <c r="B456" s="2"/>
      <c r="C456" s="2"/>
      <c r="D456" s="2"/>
      <c r="E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row>
    <row r="457" spans="2:58" x14ac:dyDescent="0.45">
      <c r="B457" s="2"/>
      <c r="C457" s="2"/>
      <c r="D457" s="2"/>
      <c r="E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row>
    <row r="458" spans="2:58" x14ac:dyDescent="0.45">
      <c r="B458" s="2"/>
      <c r="C458" s="2"/>
      <c r="D458" s="2"/>
      <c r="E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row>
    <row r="459" spans="2:58" x14ac:dyDescent="0.45">
      <c r="B459" s="2"/>
      <c r="C459" s="2"/>
      <c r="D459" s="2"/>
      <c r="E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row>
    <row r="460" spans="2:58" x14ac:dyDescent="0.45">
      <c r="B460" s="2"/>
      <c r="C460" s="2"/>
      <c r="D460" s="2"/>
      <c r="E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row>
    <row r="461" spans="2:58" x14ac:dyDescent="0.45">
      <c r="B461" s="2"/>
      <c r="C461" s="2"/>
      <c r="D461" s="2"/>
      <c r="E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row>
    <row r="462" spans="2:58" x14ac:dyDescent="0.45">
      <c r="B462" s="2"/>
      <c r="C462" s="2"/>
      <c r="D462" s="2"/>
      <c r="E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row>
    <row r="463" spans="2:58" x14ac:dyDescent="0.45">
      <c r="B463" s="2"/>
      <c r="C463" s="2"/>
      <c r="D463" s="2"/>
      <c r="E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row>
    <row r="464" spans="2:58" x14ac:dyDescent="0.45">
      <c r="B464" s="2"/>
      <c r="C464" s="2"/>
      <c r="D464" s="2"/>
      <c r="E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row>
    <row r="465" spans="2:58" x14ac:dyDescent="0.45">
      <c r="B465" s="2"/>
      <c r="C465" s="2"/>
      <c r="D465" s="2"/>
      <c r="E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row>
    <row r="466" spans="2:58" x14ac:dyDescent="0.45">
      <c r="B466" s="2"/>
      <c r="C466" s="2"/>
      <c r="D466" s="2"/>
      <c r="E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row>
    <row r="467" spans="2:58" x14ac:dyDescent="0.45">
      <c r="B467" s="2"/>
      <c r="C467" s="2"/>
      <c r="D467" s="2"/>
      <c r="E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row>
    <row r="468" spans="2:58" x14ac:dyDescent="0.45">
      <c r="B468" s="2"/>
      <c r="C468" s="2"/>
      <c r="D468" s="2"/>
      <c r="E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row>
    <row r="469" spans="2:58" x14ac:dyDescent="0.45">
      <c r="B469" s="2"/>
      <c r="C469" s="2"/>
      <c r="D469" s="2"/>
      <c r="E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row>
    <row r="470" spans="2:58" x14ac:dyDescent="0.45">
      <c r="B470" s="2"/>
      <c r="C470" s="2"/>
      <c r="D470" s="2"/>
      <c r="E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row>
    <row r="471" spans="2:58" x14ac:dyDescent="0.45">
      <c r="B471" s="2"/>
      <c r="C471" s="2"/>
      <c r="D471" s="2"/>
      <c r="E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row>
    <row r="472" spans="2:58" x14ac:dyDescent="0.45">
      <c r="B472" s="2"/>
      <c r="C472" s="2"/>
      <c r="D472" s="2"/>
      <c r="E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row>
    <row r="473" spans="2:58" x14ac:dyDescent="0.45">
      <c r="B473" s="2"/>
      <c r="C473" s="2"/>
      <c r="D473" s="2"/>
      <c r="E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row>
    <row r="474" spans="2:58" x14ac:dyDescent="0.45">
      <c r="B474" s="2"/>
      <c r="C474" s="2"/>
      <c r="D474" s="2"/>
      <c r="E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row>
    <row r="475" spans="2:58" x14ac:dyDescent="0.45">
      <c r="B475" s="2"/>
      <c r="C475" s="2"/>
      <c r="D475" s="2"/>
      <c r="E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row>
    <row r="476" spans="2:58" x14ac:dyDescent="0.45">
      <c r="B476" s="2"/>
      <c r="C476" s="2"/>
      <c r="D476" s="2"/>
      <c r="E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row>
    <row r="477" spans="2:58" x14ac:dyDescent="0.45">
      <c r="B477" s="2"/>
      <c r="C477" s="2"/>
      <c r="D477" s="2"/>
      <c r="E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row>
    <row r="478" spans="2:58" x14ac:dyDescent="0.45">
      <c r="B478" s="2"/>
      <c r="C478" s="2"/>
      <c r="D478" s="2"/>
      <c r="E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row>
    <row r="479" spans="2:58" x14ac:dyDescent="0.45">
      <c r="B479" s="2"/>
      <c r="C479" s="2"/>
      <c r="D479" s="2"/>
      <c r="E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row>
    <row r="480" spans="2:58" x14ac:dyDescent="0.45">
      <c r="B480" s="2"/>
      <c r="C480" s="2"/>
      <c r="D480" s="2"/>
      <c r="E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row>
    <row r="481" spans="2:58" x14ac:dyDescent="0.45">
      <c r="B481" s="2"/>
      <c r="C481" s="2"/>
      <c r="D481" s="2"/>
      <c r="E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row>
    <row r="482" spans="2:58" x14ac:dyDescent="0.45">
      <c r="B482" s="2"/>
      <c r="C482" s="2"/>
      <c r="D482" s="2"/>
      <c r="E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row>
    <row r="483" spans="2:58" x14ac:dyDescent="0.45">
      <c r="B483" s="2"/>
      <c r="C483" s="2"/>
      <c r="D483" s="2"/>
      <c r="E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row>
    <row r="484" spans="2:58" x14ac:dyDescent="0.45">
      <c r="B484" s="2"/>
      <c r="C484" s="2"/>
      <c r="D484" s="2"/>
      <c r="E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row>
    <row r="485" spans="2:58" x14ac:dyDescent="0.45">
      <c r="B485" s="2"/>
      <c r="C485" s="2"/>
      <c r="D485" s="2"/>
      <c r="E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row>
    <row r="486" spans="2:58" x14ac:dyDescent="0.45">
      <c r="B486" s="2"/>
      <c r="C486" s="2"/>
      <c r="D486" s="2"/>
      <c r="E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row>
    <row r="487" spans="2:58" x14ac:dyDescent="0.45">
      <c r="B487" s="2"/>
      <c r="C487" s="2"/>
      <c r="D487" s="2"/>
      <c r="E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row>
    <row r="488" spans="2:58" x14ac:dyDescent="0.45">
      <c r="B488" s="2"/>
      <c r="C488" s="2"/>
      <c r="D488" s="2"/>
      <c r="E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row>
    <row r="489" spans="2:58" x14ac:dyDescent="0.45">
      <c r="B489" s="2"/>
      <c r="C489" s="2"/>
      <c r="D489" s="2"/>
      <c r="E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row>
    <row r="490" spans="2:58" x14ac:dyDescent="0.45">
      <c r="B490" s="2"/>
      <c r="C490" s="2"/>
      <c r="D490" s="2"/>
      <c r="E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row>
    <row r="491" spans="2:58" x14ac:dyDescent="0.45">
      <c r="B491" s="2"/>
      <c r="C491" s="2"/>
      <c r="D491" s="2"/>
      <c r="E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row>
    <row r="492" spans="2:58" x14ac:dyDescent="0.45">
      <c r="B492" s="2"/>
      <c r="C492" s="2"/>
      <c r="D492" s="2"/>
      <c r="E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row>
    <row r="493" spans="2:58" x14ac:dyDescent="0.45">
      <c r="B493" s="2"/>
      <c r="C493" s="2"/>
      <c r="D493" s="2"/>
      <c r="E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row>
    <row r="494" spans="2:58" x14ac:dyDescent="0.45">
      <c r="B494" s="2"/>
      <c r="C494" s="2"/>
      <c r="D494" s="2"/>
      <c r="E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row>
    <row r="495" spans="2:58" x14ac:dyDescent="0.45">
      <c r="B495" s="2"/>
      <c r="C495" s="2"/>
      <c r="D495" s="2"/>
      <c r="E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row>
    <row r="496" spans="2:58" x14ac:dyDescent="0.45">
      <c r="B496" s="2"/>
      <c r="C496" s="2"/>
      <c r="D496" s="2"/>
      <c r="E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row>
    <row r="497" spans="2:58" x14ac:dyDescent="0.45">
      <c r="B497" s="2"/>
      <c r="C497" s="2"/>
      <c r="D497" s="2"/>
      <c r="E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row>
    <row r="498" spans="2:58" x14ac:dyDescent="0.45">
      <c r="B498" s="2"/>
      <c r="C498" s="2"/>
      <c r="D498" s="2"/>
      <c r="E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row>
    <row r="499" spans="2:58" x14ac:dyDescent="0.45">
      <c r="B499" s="2"/>
      <c r="C499" s="2"/>
      <c r="D499" s="2"/>
      <c r="E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row>
    <row r="500" spans="2:58" x14ac:dyDescent="0.45">
      <c r="B500" s="2"/>
      <c r="C500" s="2"/>
      <c r="D500" s="2"/>
      <c r="E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row>
    <row r="501" spans="2:58" x14ac:dyDescent="0.45">
      <c r="B501" s="2"/>
      <c r="C501" s="2"/>
      <c r="D501" s="2"/>
      <c r="E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row>
    <row r="502" spans="2:58" x14ac:dyDescent="0.45">
      <c r="B502" s="2"/>
      <c r="C502" s="2"/>
      <c r="D502" s="2"/>
      <c r="E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row>
    <row r="503" spans="2:58" x14ac:dyDescent="0.45">
      <c r="B503" s="2"/>
      <c r="C503" s="2"/>
      <c r="D503" s="2"/>
      <c r="E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row>
    <row r="504" spans="2:58" x14ac:dyDescent="0.45">
      <c r="B504" s="2"/>
      <c r="C504" s="2"/>
      <c r="D504" s="2"/>
      <c r="E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row>
    <row r="505" spans="2:58" x14ac:dyDescent="0.45">
      <c r="B505" s="2"/>
      <c r="C505" s="2"/>
      <c r="D505" s="2"/>
      <c r="E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row>
    <row r="506" spans="2:58" x14ac:dyDescent="0.45">
      <c r="B506" s="2"/>
      <c r="C506" s="2"/>
      <c r="D506" s="2"/>
      <c r="E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row>
    <row r="507" spans="2:58" x14ac:dyDescent="0.45">
      <c r="B507" s="2"/>
      <c r="C507" s="2"/>
      <c r="D507" s="2"/>
      <c r="E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row>
    <row r="508" spans="2:58" x14ac:dyDescent="0.45">
      <c r="B508" s="2"/>
      <c r="C508" s="2"/>
      <c r="D508" s="2"/>
      <c r="E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row>
    <row r="509" spans="2:58" x14ac:dyDescent="0.45">
      <c r="B509" s="2"/>
      <c r="C509" s="2"/>
      <c r="D509" s="2"/>
      <c r="E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row>
    <row r="510" spans="2:58" x14ac:dyDescent="0.45">
      <c r="B510" s="2"/>
      <c r="C510" s="2"/>
      <c r="D510" s="2"/>
      <c r="E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row>
    <row r="511" spans="2:58" x14ac:dyDescent="0.45">
      <c r="B511" s="2"/>
      <c r="C511" s="2"/>
      <c r="D511" s="2"/>
      <c r="E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row>
    <row r="512" spans="2:58" x14ac:dyDescent="0.45">
      <c r="B512" s="2"/>
      <c r="C512" s="2"/>
      <c r="D512" s="2"/>
      <c r="E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row>
    <row r="513" spans="2:58" x14ac:dyDescent="0.45">
      <c r="B513" s="2"/>
      <c r="C513" s="2"/>
      <c r="D513" s="2"/>
      <c r="E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row>
    <row r="514" spans="2:58" x14ac:dyDescent="0.45">
      <c r="B514" s="2"/>
      <c r="C514" s="2"/>
      <c r="D514" s="2"/>
      <c r="E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row>
    <row r="515" spans="2:58" x14ac:dyDescent="0.45">
      <c r="B515" s="2"/>
      <c r="C515" s="2"/>
      <c r="D515" s="2"/>
      <c r="E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row>
    <row r="516" spans="2:58" x14ac:dyDescent="0.45">
      <c r="B516" s="2"/>
      <c r="C516" s="2"/>
      <c r="D516" s="2"/>
      <c r="E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row>
    <row r="517" spans="2:58" x14ac:dyDescent="0.45">
      <c r="B517" s="2"/>
      <c r="C517" s="2"/>
      <c r="D517" s="2"/>
      <c r="E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row>
    <row r="518" spans="2:58" x14ac:dyDescent="0.45">
      <c r="B518" s="2"/>
      <c r="C518" s="2"/>
      <c r="D518" s="2"/>
      <c r="E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row>
    <row r="519" spans="2:58" x14ac:dyDescent="0.45">
      <c r="B519" s="2"/>
      <c r="C519" s="2"/>
      <c r="D519" s="2"/>
      <c r="E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row>
    <row r="520" spans="2:58" x14ac:dyDescent="0.45">
      <c r="B520" s="2"/>
      <c r="C520" s="2"/>
      <c r="D520" s="2"/>
      <c r="E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row>
    <row r="521" spans="2:58" x14ac:dyDescent="0.45">
      <c r="B521" s="2"/>
      <c r="C521" s="2"/>
      <c r="D521" s="2"/>
      <c r="E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row>
    <row r="522" spans="2:58" x14ac:dyDescent="0.45">
      <c r="B522" s="2"/>
      <c r="C522" s="2"/>
      <c r="D522" s="2"/>
      <c r="E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row>
    <row r="523" spans="2:58" x14ac:dyDescent="0.45">
      <c r="B523" s="2"/>
      <c r="C523" s="2"/>
      <c r="D523" s="2"/>
      <c r="E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row>
    <row r="524" spans="2:58" x14ac:dyDescent="0.45">
      <c r="B524" s="2"/>
      <c r="C524" s="2"/>
      <c r="D524" s="2"/>
      <c r="E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row>
    <row r="525" spans="2:58" x14ac:dyDescent="0.45">
      <c r="B525" s="2"/>
      <c r="C525" s="2"/>
      <c r="D525" s="2"/>
      <c r="E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row>
    <row r="526" spans="2:58" x14ac:dyDescent="0.45">
      <c r="B526" s="2"/>
      <c r="C526" s="2"/>
      <c r="D526" s="2"/>
      <c r="E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row>
    <row r="527" spans="2:58" x14ac:dyDescent="0.45">
      <c r="B527" s="2"/>
      <c r="C527" s="2"/>
      <c r="D527" s="2"/>
      <c r="E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row>
    <row r="528" spans="2:58" x14ac:dyDescent="0.45">
      <c r="B528" s="2"/>
      <c r="C528" s="2"/>
      <c r="D528" s="2"/>
      <c r="E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row>
    <row r="529" spans="2:58" x14ac:dyDescent="0.45">
      <c r="B529" s="2"/>
      <c r="C529" s="2"/>
      <c r="D529" s="2"/>
      <c r="E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row>
    <row r="530" spans="2:58" x14ac:dyDescent="0.45">
      <c r="B530" s="2"/>
      <c r="C530" s="2"/>
      <c r="D530" s="2"/>
      <c r="E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row>
    <row r="531" spans="2:58" x14ac:dyDescent="0.45">
      <c r="B531" s="2"/>
      <c r="C531" s="2"/>
      <c r="D531" s="2"/>
      <c r="E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row>
    <row r="532" spans="2:58" x14ac:dyDescent="0.45">
      <c r="B532" s="2"/>
      <c r="C532" s="2"/>
      <c r="D532" s="2"/>
      <c r="E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row>
    <row r="533" spans="2:58" x14ac:dyDescent="0.45">
      <c r="B533" s="2"/>
      <c r="C533" s="2"/>
      <c r="D533" s="2"/>
      <c r="E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row>
    <row r="534" spans="2:58" x14ac:dyDescent="0.45">
      <c r="B534" s="2"/>
      <c r="C534" s="2"/>
      <c r="D534" s="2"/>
      <c r="E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row>
    <row r="535" spans="2:58" x14ac:dyDescent="0.45">
      <c r="B535" s="2"/>
      <c r="C535" s="2"/>
      <c r="D535" s="2"/>
      <c r="E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row>
    <row r="536" spans="2:58" x14ac:dyDescent="0.45">
      <c r="B536" s="2"/>
      <c r="C536" s="2"/>
      <c r="D536" s="2"/>
      <c r="E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row>
    <row r="537" spans="2:58" x14ac:dyDescent="0.45">
      <c r="B537" s="2"/>
      <c r="C537" s="2"/>
      <c r="D537" s="2"/>
      <c r="E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row>
    <row r="538" spans="2:58" x14ac:dyDescent="0.45">
      <c r="B538" s="2"/>
      <c r="C538" s="2"/>
      <c r="D538" s="2"/>
      <c r="E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row>
    <row r="539" spans="2:58" x14ac:dyDescent="0.45">
      <c r="B539" s="2"/>
      <c r="C539" s="2"/>
      <c r="D539" s="2"/>
      <c r="E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row>
    <row r="540" spans="2:58" x14ac:dyDescent="0.45">
      <c r="B540" s="2"/>
      <c r="C540" s="2"/>
      <c r="D540" s="2"/>
      <c r="E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row>
    <row r="541" spans="2:58" x14ac:dyDescent="0.45">
      <c r="B541" s="2"/>
      <c r="C541" s="2"/>
      <c r="D541" s="2"/>
      <c r="E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row>
    <row r="542" spans="2:58" x14ac:dyDescent="0.45">
      <c r="B542" s="2"/>
      <c r="C542" s="2"/>
      <c r="D542" s="2"/>
      <c r="E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row>
    <row r="543" spans="2:58" x14ac:dyDescent="0.45">
      <c r="B543" s="2"/>
      <c r="C543" s="2"/>
      <c r="D543" s="2"/>
      <c r="E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row>
    <row r="544" spans="2:58" x14ac:dyDescent="0.45">
      <c r="B544" s="2"/>
      <c r="C544" s="2"/>
      <c r="D544" s="2"/>
      <c r="E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row>
    <row r="545" spans="2:58" x14ac:dyDescent="0.45">
      <c r="B545" s="2"/>
      <c r="C545" s="2"/>
      <c r="D545" s="2"/>
      <c r="E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row>
    <row r="546" spans="2:58" x14ac:dyDescent="0.45">
      <c r="B546" s="2"/>
      <c r="C546" s="2"/>
      <c r="D546" s="2"/>
      <c r="E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row>
    <row r="547" spans="2:58" x14ac:dyDescent="0.45">
      <c r="B547" s="2"/>
      <c r="C547" s="2"/>
      <c r="D547" s="2"/>
      <c r="E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row>
    <row r="548" spans="2:58" x14ac:dyDescent="0.45">
      <c r="B548" s="2"/>
      <c r="C548" s="2"/>
      <c r="D548" s="2"/>
      <c r="E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row>
    <row r="549" spans="2:58" x14ac:dyDescent="0.45">
      <c r="B549" s="2"/>
      <c r="C549" s="2"/>
      <c r="D549" s="2"/>
      <c r="E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row>
    <row r="550" spans="2:58" x14ac:dyDescent="0.45">
      <c r="B550" s="2"/>
      <c r="C550" s="2"/>
      <c r="D550" s="2"/>
      <c r="E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row>
    <row r="551" spans="2:58" x14ac:dyDescent="0.45">
      <c r="B551" s="2"/>
      <c r="C551" s="2"/>
      <c r="D551" s="2"/>
      <c r="E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row>
    <row r="552" spans="2:58" x14ac:dyDescent="0.45">
      <c r="B552" s="2"/>
      <c r="C552" s="2"/>
      <c r="D552" s="2"/>
      <c r="E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row>
    <row r="553" spans="2:58" x14ac:dyDescent="0.45">
      <c r="B553" s="2"/>
      <c r="C553" s="2"/>
      <c r="D553" s="2"/>
      <c r="E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row>
    <row r="554" spans="2:58" x14ac:dyDescent="0.45">
      <c r="B554" s="2"/>
      <c r="C554" s="2"/>
      <c r="D554" s="2"/>
      <c r="E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row>
    <row r="555" spans="2:58" x14ac:dyDescent="0.45">
      <c r="B555" s="2"/>
      <c r="C555" s="2"/>
      <c r="D555" s="2"/>
      <c r="E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row>
    <row r="556" spans="2:58" x14ac:dyDescent="0.45">
      <c r="B556" s="2"/>
      <c r="C556" s="2"/>
      <c r="D556" s="2"/>
      <c r="E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row>
    <row r="557" spans="2:58" x14ac:dyDescent="0.45">
      <c r="B557" s="2"/>
      <c r="C557" s="2"/>
      <c r="D557" s="2"/>
      <c r="E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row>
    <row r="558" spans="2:58" x14ac:dyDescent="0.45">
      <c r="B558" s="2"/>
      <c r="C558" s="2"/>
      <c r="D558" s="2"/>
      <c r="E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row>
    <row r="559" spans="2:58" x14ac:dyDescent="0.45">
      <c r="B559" s="2"/>
      <c r="C559" s="2"/>
      <c r="D559" s="2"/>
      <c r="E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row>
    <row r="560" spans="2:58" x14ac:dyDescent="0.45">
      <c r="B560" s="2"/>
      <c r="C560" s="2"/>
      <c r="D560" s="2"/>
      <c r="E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row>
    <row r="561" spans="2:58" x14ac:dyDescent="0.45">
      <c r="B561" s="2"/>
      <c r="C561" s="2"/>
      <c r="D561" s="2"/>
      <c r="E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row>
    <row r="562" spans="2:58" x14ac:dyDescent="0.45">
      <c r="B562" s="2"/>
      <c r="C562" s="2"/>
      <c r="D562" s="2"/>
      <c r="E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row>
    <row r="563" spans="2:58" x14ac:dyDescent="0.45">
      <c r="B563" s="2"/>
      <c r="C563" s="2"/>
      <c r="D563" s="2"/>
      <c r="E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row>
    <row r="564" spans="2:58" x14ac:dyDescent="0.45">
      <c r="B564" s="2"/>
      <c r="C564" s="2"/>
      <c r="D564" s="2"/>
      <c r="E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row>
    <row r="565" spans="2:58" x14ac:dyDescent="0.45">
      <c r="B565" s="2"/>
      <c r="C565" s="2"/>
      <c r="D565" s="2"/>
      <c r="E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row>
    <row r="566" spans="2:58" x14ac:dyDescent="0.45">
      <c r="B566" s="2"/>
      <c r="C566" s="2"/>
      <c r="D566" s="2"/>
      <c r="E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row>
    <row r="567" spans="2:58" x14ac:dyDescent="0.45">
      <c r="B567" s="2"/>
      <c r="C567" s="2"/>
      <c r="D567" s="2"/>
      <c r="E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row>
    <row r="568" spans="2:58" x14ac:dyDescent="0.45">
      <c r="B568" s="2"/>
      <c r="C568" s="2"/>
      <c r="D568" s="2"/>
      <c r="E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row>
    <row r="569" spans="2:58" x14ac:dyDescent="0.45">
      <c r="B569" s="2"/>
      <c r="C569" s="2"/>
      <c r="D569" s="2"/>
      <c r="E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row>
    <row r="570" spans="2:58" x14ac:dyDescent="0.45">
      <c r="B570" s="2"/>
      <c r="C570" s="2"/>
      <c r="D570" s="2"/>
      <c r="E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row>
    <row r="571" spans="2:58" x14ac:dyDescent="0.45">
      <c r="B571" s="2"/>
      <c r="C571" s="2"/>
      <c r="D571" s="2"/>
      <c r="E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row>
    <row r="572" spans="2:58" x14ac:dyDescent="0.45">
      <c r="B572" s="2"/>
      <c r="C572" s="2"/>
      <c r="D572" s="2"/>
      <c r="E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row>
    <row r="573" spans="2:58" x14ac:dyDescent="0.45">
      <c r="B573" s="2"/>
      <c r="C573" s="2"/>
      <c r="D573" s="2"/>
      <c r="E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row>
    <row r="574" spans="2:58" x14ac:dyDescent="0.45">
      <c r="B574" s="2"/>
      <c r="C574" s="2"/>
      <c r="D574" s="2"/>
      <c r="E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row>
    <row r="575" spans="2:58" x14ac:dyDescent="0.45">
      <c r="B575" s="2"/>
      <c r="C575" s="2"/>
      <c r="D575" s="2"/>
      <c r="E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row>
    <row r="576" spans="2:58" x14ac:dyDescent="0.45">
      <c r="B576" s="2"/>
      <c r="C576" s="2"/>
      <c r="D576" s="2"/>
      <c r="E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row>
    <row r="577" spans="2:58" x14ac:dyDescent="0.45">
      <c r="B577" s="2"/>
      <c r="C577" s="2"/>
      <c r="D577" s="2"/>
      <c r="E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row>
    <row r="578" spans="2:58" x14ac:dyDescent="0.45">
      <c r="B578" s="2"/>
      <c r="C578" s="2"/>
      <c r="D578" s="2"/>
      <c r="E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row>
    <row r="579" spans="2:58" x14ac:dyDescent="0.45">
      <c r="B579" s="2"/>
      <c r="C579" s="2"/>
      <c r="D579" s="2"/>
      <c r="E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row>
    <row r="580" spans="2:58" x14ac:dyDescent="0.45">
      <c r="B580" s="2"/>
      <c r="C580" s="2"/>
      <c r="D580" s="2"/>
      <c r="E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row>
    <row r="581" spans="2:58" x14ac:dyDescent="0.45">
      <c r="B581" s="2"/>
      <c r="C581" s="2"/>
      <c r="D581" s="2"/>
      <c r="E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row>
    <row r="582" spans="2:58" x14ac:dyDescent="0.45">
      <c r="B582" s="2"/>
      <c r="C582" s="2"/>
      <c r="D582" s="2"/>
      <c r="E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row>
    <row r="583" spans="2:58" x14ac:dyDescent="0.45">
      <c r="B583" s="2"/>
      <c r="C583" s="2"/>
      <c r="D583" s="2"/>
      <c r="E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row>
    <row r="584" spans="2:58" x14ac:dyDescent="0.45">
      <c r="B584" s="2"/>
      <c r="C584" s="2"/>
      <c r="D584" s="2"/>
      <c r="E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row>
    <row r="585" spans="2:58" x14ac:dyDescent="0.45">
      <c r="B585" s="2"/>
      <c r="C585" s="2"/>
      <c r="D585" s="2"/>
      <c r="E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row>
    <row r="586" spans="2:58" x14ac:dyDescent="0.45">
      <c r="B586" s="2"/>
      <c r="C586" s="2"/>
      <c r="D586" s="2"/>
      <c r="E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row>
    <row r="587" spans="2:58" x14ac:dyDescent="0.45">
      <c r="B587" s="2"/>
      <c r="C587" s="2"/>
      <c r="D587" s="2"/>
      <c r="E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row>
    <row r="588" spans="2:58" x14ac:dyDescent="0.45">
      <c r="B588" s="2"/>
      <c r="C588" s="2"/>
      <c r="D588" s="2"/>
      <c r="E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row>
    <row r="589" spans="2:58" x14ac:dyDescent="0.45">
      <c r="B589" s="2"/>
      <c r="C589" s="2"/>
      <c r="D589" s="2"/>
      <c r="E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row>
    <row r="590" spans="2:58" x14ac:dyDescent="0.45">
      <c r="B590" s="2"/>
      <c r="C590" s="2"/>
      <c r="D590" s="2"/>
      <c r="E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row>
    <row r="591" spans="2:58" x14ac:dyDescent="0.45">
      <c r="B591" s="2"/>
      <c r="C591" s="2"/>
      <c r="D591" s="2"/>
      <c r="E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row>
    <row r="592" spans="2:58" x14ac:dyDescent="0.45">
      <c r="B592" s="2"/>
      <c r="C592" s="2"/>
      <c r="D592" s="2"/>
      <c r="E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row>
    <row r="593" spans="2:58" x14ac:dyDescent="0.45">
      <c r="B593" s="2"/>
      <c r="C593" s="2"/>
      <c r="D593" s="2"/>
      <c r="E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row>
    <row r="594" spans="2:58" x14ac:dyDescent="0.45">
      <c r="B594" s="2"/>
      <c r="C594" s="2"/>
      <c r="D594" s="2"/>
      <c r="E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row>
    <row r="595" spans="2:58" x14ac:dyDescent="0.45">
      <c r="B595" s="2"/>
      <c r="C595" s="2"/>
      <c r="D595" s="2"/>
      <c r="E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row>
    <row r="596" spans="2:58" x14ac:dyDescent="0.45">
      <c r="B596" s="2"/>
      <c r="C596" s="2"/>
      <c r="D596" s="2"/>
      <c r="E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row>
    <row r="597" spans="2:58" x14ac:dyDescent="0.45">
      <c r="B597" s="2"/>
      <c r="C597" s="2"/>
      <c r="D597" s="2"/>
      <c r="E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row>
    <row r="598" spans="2:58" x14ac:dyDescent="0.45">
      <c r="B598" s="2"/>
      <c r="C598" s="2"/>
      <c r="D598" s="2"/>
      <c r="E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row>
    <row r="599" spans="2:58" x14ac:dyDescent="0.45">
      <c r="B599" s="2"/>
      <c r="C599" s="2"/>
      <c r="D599" s="2"/>
      <c r="E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row>
    <row r="600" spans="2:58" x14ac:dyDescent="0.45">
      <c r="B600" s="2"/>
      <c r="C600" s="2"/>
      <c r="D600" s="2"/>
      <c r="E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row>
    <row r="601" spans="2:58" x14ac:dyDescent="0.45">
      <c r="B601" s="2"/>
      <c r="C601" s="2"/>
      <c r="D601" s="2"/>
      <c r="E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row>
    <row r="602" spans="2:58" x14ac:dyDescent="0.45">
      <c r="B602" s="2"/>
      <c r="C602" s="2"/>
      <c r="D602" s="2"/>
      <c r="E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row>
    <row r="603" spans="2:58" x14ac:dyDescent="0.45">
      <c r="B603" s="2"/>
      <c r="C603" s="2"/>
      <c r="D603" s="2"/>
      <c r="E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row>
    <row r="604" spans="2:58" x14ac:dyDescent="0.45">
      <c r="B604" s="2"/>
      <c r="C604" s="2"/>
      <c r="D604" s="2"/>
      <c r="E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row>
    <row r="605" spans="2:58" x14ac:dyDescent="0.45">
      <c r="B605" s="2"/>
      <c r="C605" s="2"/>
      <c r="D605" s="2"/>
      <c r="E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row>
    <row r="606" spans="2:58" x14ac:dyDescent="0.45">
      <c r="B606" s="2"/>
      <c r="C606" s="2"/>
      <c r="D606" s="2"/>
      <c r="E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row>
    <row r="607" spans="2:58" x14ac:dyDescent="0.45">
      <c r="B607" s="2"/>
      <c r="C607" s="2"/>
      <c r="D607" s="2"/>
      <c r="E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row>
    <row r="608" spans="2:58" x14ac:dyDescent="0.45">
      <c r="B608" s="2"/>
      <c r="C608" s="2"/>
      <c r="D608" s="2"/>
      <c r="E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row>
    <row r="609" spans="2:58" x14ac:dyDescent="0.45">
      <c r="B609" s="2"/>
      <c r="C609" s="2"/>
      <c r="D609" s="2"/>
      <c r="E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row>
    <row r="610" spans="2:58" x14ac:dyDescent="0.45">
      <c r="B610" s="2"/>
      <c r="C610" s="2"/>
      <c r="D610" s="2"/>
      <c r="E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row>
    <row r="611" spans="2:58" x14ac:dyDescent="0.45">
      <c r="B611" s="2"/>
      <c r="C611" s="2"/>
      <c r="D611" s="2"/>
      <c r="E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row>
    <row r="612" spans="2:58" x14ac:dyDescent="0.45">
      <c r="B612" s="2"/>
      <c r="C612" s="2"/>
      <c r="D612" s="2"/>
      <c r="E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row>
    <row r="613" spans="2:58" x14ac:dyDescent="0.45">
      <c r="B613" s="2"/>
      <c r="C613" s="2"/>
      <c r="D613" s="2"/>
      <c r="E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row>
    <row r="614" spans="2:58" x14ac:dyDescent="0.45">
      <c r="B614" s="2"/>
      <c r="C614" s="2"/>
      <c r="D614" s="2"/>
      <c r="E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row>
    <row r="615" spans="2:58" x14ac:dyDescent="0.45">
      <c r="B615" s="2"/>
      <c r="C615" s="2"/>
      <c r="D615" s="2"/>
      <c r="E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row>
    <row r="616" spans="2:58" x14ac:dyDescent="0.45">
      <c r="B616" s="2"/>
      <c r="C616" s="2"/>
      <c r="D616" s="2"/>
      <c r="E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row>
    <row r="617" spans="2:58" x14ac:dyDescent="0.45">
      <c r="B617" s="2"/>
      <c r="C617" s="2"/>
      <c r="D617" s="2"/>
      <c r="E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row>
    <row r="618" spans="2:58" x14ac:dyDescent="0.45">
      <c r="B618" s="2"/>
      <c r="C618" s="2"/>
      <c r="D618" s="2"/>
      <c r="E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row>
    <row r="619" spans="2:58" x14ac:dyDescent="0.45">
      <c r="B619" s="2"/>
      <c r="C619" s="2"/>
      <c r="D619" s="2"/>
      <c r="E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row>
    <row r="620" spans="2:58" x14ac:dyDescent="0.45">
      <c r="B620" s="2"/>
      <c r="C620" s="2"/>
      <c r="D620" s="2"/>
      <c r="E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row>
    <row r="621" spans="2:58" x14ac:dyDescent="0.45">
      <c r="B621" s="2"/>
      <c r="C621" s="2"/>
      <c r="D621" s="2"/>
      <c r="E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row>
    <row r="622" spans="2:58" x14ac:dyDescent="0.45">
      <c r="B622" s="2"/>
      <c r="C622" s="2"/>
      <c r="D622" s="2"/>
      <c r="E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row>
    <row r="623" spans="2:58" x14ac:dyDescent="0.45">
      <c r="B623" s="2"/>
      <c r="C623" s="2"/>
      <c r="D623" s="2"/>
      <c r="E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row>
    <row r="624" spans="2:58" x14ac:dyDescent="0.45">
      <c r="B624" s="2"/>
      <c r="C624" s="2"/>
      <c r="D624" s="2"/>
      <c r="E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row>
    <row r="625" spans="2:58" x14ac:dyDescent="0.45">
      <c r="B625" s="2"/>
      <c r="C625" s="2"/>
      <c r="D625" s="2"/>
      <c r="E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row>
    <row r="626" spans="2:58" x14ac:dyDescent="0.45">
      <c r="B626" s="2"/>
      <c r="C626" s="2"/>
      <c r="D626" s="2"/>
      <c r="E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row>
    <row r="627" spans="2:58" x14ac:dyDescent="0.45">
      <c r="B627" s="2"/>
      <c r="C627" s="2"/>
      <c r="D627" s="2"/>
      <c r="E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row>
    <row r="628" spans="2:58" x14ac:dyDescent="0.45">
      <c r="B628" s="2"/>
      <c r="C628" s="2"/>
      <c r="D628" s="2"/>
      <c r="E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row>
    <row r="629" spans="2:58" x14ac:dyDescent="0.45">
      <c r="B629" s="2"/>
      <c r="C629" s="2"/>
      <c r="D629" s="2"/>
      <c r="E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row>
    <row r="630" spans="2:58" x14ac:dyDescent="0.45">
      <c r="B630" s="2"/>
      <c r="C630" s="2"/>
      <c r="D630" s="2"/>
      <c r="E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row>
    <row r="631" spans="2:58" x14ac:dyDescent="0.45">
      <c r="B631" s="2"/>
      <c r="C631" s="2"/>
      <c r="D631" s="2"/>
      <c r="E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row>
    <row r="632" spans="2:58" x14ac:dyDescent="0.45">
      <c r="B632" s="2"/>
      <c r="C632" s="2"/>
      <c r="D632" s="2"/>
      <c r="E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row>
    <row r="633" spans="2:58" x14ac:dyDescent="0.45">
      <c r="B633" s="2"/>
      <c r="C633" s="2"/>
      <c r="D633" s="2"/>
      <c r="E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row>
    <row r="634" spans="2:58" x14ac:dyDescent="0.45">
      <c r="B634" s="2"/>
      <c r="C634" s="2"/>
      <c r="D634" s="2"/>
      <c r="E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row>
    <row r="635" spans="2:58" x14ac:dyDescent="0.45">
      <c r="B635" s="2"/>
      <c r="C635" s="2"/>
      <c r="D635" s="2"/>
      <c r="E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row>
    <row r="636" spans="2:58" x14ac:dyDescent="0.45">
      <c r="B636" s="2"/>
      <c r="C636" s="2"/>
      <c r="D636" s="2"/>
      <c r="E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row>
    <row r="637" spans="2:58" x14ac:dyDescent="0.45">
      <c r="B637" s="2"/>
      <c r="C637" s="2"/>
      <c r="D637" s="2"/>
      <c r="E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row>
    <row r="638" spans="2:58" x14ac:dyDescent="0.45">
      <c r="B638" s="2"/>
      <c r="C638" s="2"/>
      <c r="D638" s="2"/>
      <c r="E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row>
    <row r="639" spans="2:58" x14ac:dyDescent="0.45">
      <c r="B639" s="2"/>
      <c r="C639" s="2"/>
      <c r="D639" s="2"/>
      <c r="E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row>
    <row r="640" spans="2:58" x14ac:dyDescent="0.45">
      <c r="B640" s="2"/>
      <c r="C640" s="2"/>
      <c r="D640" s="2"/>
      <c r="E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row>
    <row r="641" spans="2:58" x14ac:dyDescent="0.45">
      <c r="B641" s="2"/>
      <c r="C641" s="2"/>
      <c r="D641" s="2"/>
      <c r="E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row>
    <row r="642" spans="2:58" x14ac:dyDescent="0.45">
      <c r="B642" s="2"/>
      <c r="C642" s="2"/>
      <c r="D642" s="2"/>
      <c r="E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row>
    <row r="643" spans="2:58" x14ac:dyDescent="0.45">
      <c r="B643" s="2"/>
      <c r="C643" s="2"/>
      <c r="D643" s="2"/>
      <c r="E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row>
    <row r="644" spans="2:58" x14ac:dyDescent="0.45">
      <c r="B644" s="2"/>
      <c r="C644" s="2"/>
      <c r="D644" s="2"/>
      <c r="E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row>
    <row r="645" spans="2:58" x14ac:dyDescent="0.45">
      <c r="B645" s="2"/>
      <c r="C645" s="2"/>
      <c r="D645" s="2"/>
      <c r="E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row>
    <row r="646" spans="2:58" x14ac:dyDescent="0.45">
      <c r="B646" s="2"/>
      <c r="C646" s="2"/>
      <c r="D646" s="2"/>
      <c r="E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row>
    <row r="647" spans="2:58" x14ac:dyDescent="0.45">
      <c r="B647" s="2"/>
      <c r="C647" s="2"/>
      <c r="D647" s="2"/>
      <c r="E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row>
    <row r="648" spans="2:58" x14ac:dyDescent="0.45">
      <c r="B648" s="2"/>
      <c r="C648" s="2"/>
      <c r="D648" s="2"/>
      <c r="E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row>
    <row r="649" spans="2:58" x14ac:dyDescent="0.45">
      <c r="B649" s="2"/>
      <c r="C649" s="2"/>
      <c r="D649" s="2"/>
      <c r="E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row>
    <row r="650" spans="2:58" x14ac:dyDescent="0.45">
      <c r="B650" s="2"/>
      <c r="C650" s="2"/>
      <c r="D650" s="2"/>
      <c r="E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row>
    <row r="651" spans="2:58" x14ac:dyDescent="0.45">
      <c r="B651" s="2"/>
      <c r="C651" s="2"/>
      <c r="D651" s="2"/>
      <c r="E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row>
    <row r="652" spans="2:58" x14ac:dyDescent="0.45">
      <c r="B652" s="2"/>
      <c r="C652" s="2"/>
      <c r="D652" s="2"/>
      <c r="E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row>
    <row r="653" spans="2:58" x14ac:dyDescent="0.45">
      <c r="B653" s="2"/>
      <c r="C653" s="2"/>
      <c r="D653" s="2"/>
      <c r="E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row>
    <row r="654" spans="2:58" x14ac:dyDescent="0.45">
      <c r="B654" s="2"/>
      <c r="C654" s="2"/>
      <c r="D654" s="2"/>
      <c r="E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row>
    <row r="655" spans="2:58" x14ac:dyDescent="0.45">
      <c r="B655" s="2"/>
      <c r="C655" s="2"/>
      <c r="D655" s="2"/>
      <c r="E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row>
    <row r="656" spans="2:58" x14ac:dyDescent="0.45">
      <c r="B656" s="2"/>
      <c r="C656" s="2"/>
      <c r="D656" s="2"/>
      <c r="E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row>
    <row r="657" spans="2:58" x14ac:dyDescent="0.45">
      <c r="B657" s="2"/>
      <c r="C657" s="2"/>
      <c r="D657" s="2"/>
      <c r="E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row>
    <row r="658" spans="2:58" x14ac:dyDescent="0.45">
      <c r="B658" s="2"/>
      <c r="C658" s="2"/>
      <c r="D658" s="2"/>
      <c r="E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row>
    <row r="659" spans="2:58" x14ac:dyDescent="0.45">
      <c r="B659" s="2"/>
      <c r="C659" s="2"/>
      <c r="D659" s="2"/>
      <c r="E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row>
    <row r="660" spans="2:58" x14ac:dyDescent="0.45">
      <c r="B660" s="2"/>
      <c r="C660" s="2"/>
      <c r="D660" s="2"/>
      <c r="E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row>
    <row r="661" spans="2:58" x14ac:dyDescent="0.45">
      <c r="B661" s="2"/>
      <c r="C661" s="2"/>
      <c r="D661" s="2"/>
      <c r="E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row>
    <row r="662" spans="2:58" x14ac:dyDescent="0.45">
      <c r="B662" s="2"/>
      <c r="C662" s="2"/>
      <c r="D662" s="2"/>
      <c r="E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row>
    <row r="663" spans="2:58" x14ac:dyDescent="0.45">
      <c r="B663" s="2"/>
      <c r="C663" s="2"/>
      <c r="D663" s="2"/>
      <c r="E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row>
    <row r="664" spans="2:58" x14ac:dyDescent="0.45">
      <c r="B664" s="2"/>
      <c r="C664" s="2"/>
      <c r="D664" s="2"/>
      <c r="E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row>
    <row r="665" spans="2:58" x14ac:dyDescent="0.45">
      <c r="B665" s="2"/>
      <c r="C665" s="2"/>
      <c r="D665" s="2"/>
      <c r="E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row>
    <row r="666" spans="2:58" x14ac:dyDescent="0.45">
      <c r="B666" s="2"/>
      <c r="C666" s="2"/>
      <c r="D666" s="2"/>
      <c r="E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row>
    <row r="667" spans="2:58" x14ac:dyDescent="0.45">
      <c r="B667" s="2"/>
      <c r="C667" s="2"/>
      <c r="D667" s="2"/>
      <c r="E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row>
    <row r="668" spans="2:58" x14ac:dyDescent="0.45">
      <c r="B668" s="2"/>
      <c r="C668" s="2"/>
      <c r="D668" s="2"/>
      <c r="E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row>
    <row r="669" spans="2:58" x14ac:dyDescent="0.45">
      <c r="B669" s="2"/>
      <c r="C669" s="2"/>
      <c r="D669" s="2"/>
      <c r="E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row>
    <row r="670" spans="2:58" x14ac:dyDescent="0.45">
      <c r="B670" s="2"/>
      <c r="C670" s="2"/>
      <c r="D670" s="2"/>
      <c r="E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row>
    <row r="671" spans="2:58" x14ac:dyDescent="0.45">
      <c r="B671" s="2"/>
      <c r="C671" s="2"/>
      <c r="D671" s="2"/>
      <c r="E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row>
    <row r="672" spans="2:58" x14ac:dyDescent="0.45">
      <c r="B672" s="2"/>
      <c r="C672" s="2"/>
      <c r="D672" s="2"/>
      <c r="E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row>
    <row r="673" spans="2:58" x14ac:dyDescent="0.45">
      <c r="B673" s="2"/>
      <c r="C673" s="2"/>
      <c r="D673" s="2"/>
      <c r="E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row>
    <row r="674" spans="2:58" x14ac:dyDescent="0.45">
      <c r="B674" s="2"/>
      <c r="C674" s="2"/>
      <c r="D674" s="2"/>
      <c r="E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row>
    <row r="675" spans="2:58" x14ac:dyDescent="0.45">
      <c r="B675" s="2"/>
      <c r="C675" s="2"/>
      <c r="D675" s="2"/>
      <c r="E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row>
    <row r="676" spans="2:58" x14ac:dyDescent="0.45">
      <c r="B676" s="2"/>
      <c r="C676" s="2"/>
      <c r="D676" s="2"/>
      <c r="E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row>
    <row r="677" spans="2:58" x14ac:dyDescent="0.45">
      <c r="B677" s="2"/>
      <c r="C677" s="2"/>
      <c r="D677" s="2"/>
      <c r="E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row>
    <row r="678" spans="2:58" x14ac:dyDescent="0.45">
      <c r="B678" s="2"/>
      <c r="C678" s="2"/>
      <c r="D678" s="2"/>
      <c r="E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row>
    <row r="679" spans="2:58" x14ac:dyDescent="0.45">
      <c r="B679" s="2"/>
      <c r="C679" s="2"/>
      <c r="D679" s="2"/>
      <c r="E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row>
    <row r="680" spans="2:58" x14ac:dyDescent="0.45">
      <c r="B680" s="2"/>
      <c r="C680" s="2"/>
      <c r="D680" s="2"/>
      <c r="E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row>
    <row r="681" spans="2:58" x14ac:dyDescent="0.45">
      <c r="B681" s="2"/>
      <c r="C681" s="2"/>
      <c r="D681" s="2"/>
      <c r="E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row>
    <row r="682" spans="2:58" x14ac:dyDescent="0.45">
      <c r="B682" s="2"/>
      <c r="C682" s="2"/>
      <c r="D682" s="2"/>
      <c r="E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row>
    <row r="683" spans="2:58" x14ac:dyDescent="0.45">
      <c r="B683" s="2"/>
      <c r="C683" s="2"/>
      <c r="D683" s="2"/>
      <c r="E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row>
    <row r="684" spans="2:58" x14ac:dyDescent="0.45">
      <c r="B684" s="2"/>
      <c r="C684" s="2"/>
      <c r="D684" s="2"/>
      <c r="E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row>
    <row r="685" spans="2:58" x14ac:dyDescent="0.45">
      <c r="B685" s="2"/>
      <c r="C685" s="2"/>
      <c r="D685" s="2"/>
      <c r="E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row>
    <row r="686" spans="2:58" x14ac:dyDescent="0.45">
      <c r="B686" s="2"/>
      <c r="C686" s="2"/>
      <c r="D686" s="2"/>
      <c r="E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row>
    <row r="687" spans="2:58" x14ac:dyDescent="0.45">
      <c r="B687" s="2"/>
      <c r="C687" s="2"/>
      <c r="D687" s="2"/>
      <c r="E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row>
    <row r="688" spans="2:58" x14ac:dyDescent="0.45">
      <c r="B688" s="2"/>
      <c r="C688" s="2"/>
      <c r="D688" s="2"/>
      <c r="E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row>
    <row r="689" spans="2:58" x14ac:dyDescent="0.45">
      <c r="B689" s="2"/>
      <c r="C689" s="2"/>
      <c r="D689" s="2"/>
      <c r="E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row>
    <row r="690" spans="2:58" x14ac:dyDescent="0.45">
      <c r="B690" s="2"/>
      <c r="C690" s="2"/>
      <c r="D690" s="2"/>
      <c r="E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row>
    <row r="691" spans="2:58" x14ac:dyDescent="0.45">
      <c r="B691" s="2"/>
      <c r="C691" s="2"/>
      <c r="D691" s="2"/>
      <c r="E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row>
    <row r="692" spans="2:58" x14ac:dyDescent="0.45">
      <c r="B692" s="2"/>
      <c r="C692" s="2"/>
      <c r="D692" s="2"/>
      <c r="E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row>
    <row r="693" spans="2:58" x14ac:dyDescent="0.45">
      <c r="B693" s="2"/>
      <c r="C693" s="2"/>
      <c r="D693" s="2"/>
      <c r="E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row>
    <row r="694" spans="2:58" x14ac:dyDescent="0.45">
      <c r="B694" s="2"/>
      <c r="C694" s="2"/>
      <c r="D694" s="2"/>
      <c r="E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row>
    <row r="695" spans="2:58" x14ac:dyDescent="0.45">
      <c r="B695" s="2"/>
      <c r="C695" s="2"/>
      <c r="D695" s="2"/>
      <c r="E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row>
    <row r="696" spans="2:58" x14ac:dyDescent="0.45">
      <c r="B696" s="2"/>
      <c r="C696" s="2"/>
      <c r="D696" s="2"/>
      <c r="E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row>
    <row r="697" spans="2:58" x14ac:dyDescent="0.45">
      <c r="B697" s="2"/>
      <c r="C697" s="2"/>
      <c r="D697" s="2"/>
      <c r="E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row>
    <row r="698" spans="2:58" x14ac:dyDescent="0.45">
      <c r="B698" s="2"/>
      <c r="C698" s="2"/>
      <c r="D698" s="2"/>
      <c r="E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row>
    <row r="699" spans="2:58" x14ac:dyDescent="0.45">
      <c r="B699" s="2"/>
      <c r="C699" s="2"/>
      <c r="D699" s="2"/>
      <c r="E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row>
    <row r="700" spans="2:58" x14ac:dyDescent="0.45">
      <c r="B700" s="2"/>
      <c r="C700" s="2"/>
      <c r="D700" s="2"/>
      <c r="E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row>
    <row r="701" spans="2:58" x14ac:dyDescent="0.45">
      <c r="B701" s="2"/>
      <c r="C701" s="2"/>
      <c r="D701" s="2"/>
      <c r="E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row>
    <row r="702" spans="2:58" x14ac:dyDescent="0.45">
      <c r="B702" s="2"/>
      <c r="C702" s="2"/>
      <c r="D702" s="2"/>
      <c r="E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row>
    <row r="703" spans="2:58" x14ac:dyDescent="0.45">
      <c r="B703" s="2"/>
      <c r="C703" s="2"/>
      <c r="D703" s="2"/>
      <c r="E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row>
    <row r="704" spans="2:58" x14ac:dyDescent="0.45">
      <c r="B704" s="2"/>
      <c r="C704" s="2"/>
      <c r="D704" s="2"/>
      <c r="E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row>
    <row r="705" spans="2:58" x14ac:dyDescent="0.45">
      <c r="B705" s="2"/>
      <c r="C705" s="2"/>
      <c r="D705" s="2"/>
      <c r="E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row>
    <row r="706" spans="2:58" x14ac:dyDescent="0.45">
      <c r="B706" s="2"/>
      <c r="C706" s="2"/>
      <c r="D706" s="2"/>
      <c r="E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row>
    <row r="707" spans="2:58" x14ac:dyDescent="0.45">
      <c r="B707" s="2"/>
      <c r="C707" s="2"/>
      <c r="D707" s="2"/>
      <c r="E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row>
    <row r="708" spans="2:58" x14ac:dyDescent="0.45">
      <c r="B708" s="2"/>
      <c r="C708" s="2"/>
      <c r="D708" s="2"/>
      <c r="E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row>
    <row r="709" spans="2:58" x14ac:dyDescent="0.45">
      <c r="B709" s="2"/>
      <c r="C709" s="2"/>
      <c r="D709" s="2"/>
      <c r="E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row>
    <row r="710" spans="2:58" x14ac:dyDescent="0.45">
      <c r="B710" s="2"/>
      <c r="C710" s="2"/>
      <c r="D710" s="2"/>
      <c r="E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row>
    <row r="711" spans="2:58" x14ac:dyDescent="0.45">
      <c r="B711" s="2"/>
      <c r="C711" s="2"/>
      <c r="D711" s="2"/>
      <c r="E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row>
    <row r="712" spans="2:58" x14ac:dyDescent="0.45">
      <c r="B712" s="2"/>
      <c r="C712" s="2"/>
      <c r="D712" s="2"/>
      <c r="E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row>
    <row r="713" spans="2:58" x14ac:dyDescent="0.45">
      <c r="B713" s="2"/>
      <c r="C713" s="2"/>
      <c r="D713" s="2"/>
      <c r="E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row>
    <row r="714" spans="2:58" x14ac:dyDescent="0.45">
      <c r="B714" s="2"/>
      <c r="C714" s="2"/>
      <c r="D714" s="2"/>
      <c r="E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row>
    <row r="715" spans="2:58" x14ac:dyDescent="0.45">
      <c r="B715" s="2"/>
      <c r="C715" s="2"/>
      <c r="D715" s="2"/>
      <c r="E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row>
    <row r="716" spans="2:58" x14ac:dyDescent="0.45">
      <c r="B716" s="2"/>
      <c r="C716" s="2"/>
      <c r="D716" s="2"/>
      <c r="E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row>
    <row r="717" spans="2:58" x14ac:dyDescent="0.45">
      <c r="B717" s="2"/>
      <c r="C717" s="2"/>
      <c r="D717" s="2"/>
      <c r="E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row>
    <row r="718" spans="2:58" x14ac:dyDescent="0.45">
      <c r="B718" s="2"/>
      <c r="C718" s="2"/>
      <c r="D718" s="2"/>
      <c r="E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row>
    <row r="719" spans="2:58" x14ac:dyDescent="0.45">
      <c r="B719" s="2"/>
      <c r="C719" s="2"/>
      <c r="D719" s="2"/>
      <c r="E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row>
    <row r="720" spans="2:58" x14ac:dyDescent="0.45">
      <c r="B720" s="2"/>
      <c r="C720" s="2"/>
      <c r="D720" s="2"/>
      <c r="E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row>
    <row r="721" spans="2:58" x14ac:dyDescent="0.45">
      <c r="B721" s="2"/>
      <c r="C721" s="2"/>
      <c r="D721" s="2"/>
      <c r="E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row>
    <row r="722" spans="2:58" x14ac:dyDescent="0.45">
      <c r="B722" s="2"/>
      <c r="C722" s="2"/>
      <c r="D722" s="2"/>
      <c r="E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row>
    <row r="723" spans="2:58" x14ac:dyDescent="0.45">
      <c r="B723" s="2"/>
      <c r="C723" s="2"/>
      <c r="D723" s="2"/>
      <c r="E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row>
    <row r="724" spans="2:58" x14ac:dyDescent="0.45">
      <c r="B724" s="2"/>
      <c r="C724" s="2"/>
      <c r="D724" s="2"/>
      <c r="E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row>
    <row r="725" spans="2:58" x14ac:dyDescent="0.45">
      <c r="B725" s="2"/>
      <c r="C725" s="2"/>
      <c r="D725" s="2"/>
      <c r="E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row>
    <row r="726" spans="2:58" x14ac:dyDescent="0.45">
      <c r="B726" s="2"/>
      <c r="C726" s="2"/>
      <c r="D726" s="2"/>
      <c r="E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row>
    <row r="727" spans="2:58" x14ac:dyDescent="0.45">
      <c r="B727" s="2"/>
      <c r="C727" s="2"/>
      <c r="D727" s="2"/>
      <c r="E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row>
    <row r="728" spans="2:58" x14ac:dyDescent="0.45">
      <c r="B728" s="2"/>
      <c r="C728" s="2"/>
      <c r="D728" s="2"/>
      <c r="E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row>
    <row r="729" spans="2:58" x14ac:dyDescent="0.45">
      <c r="B729" s="2"/>
      <c r="C729" s="2"/>
      <c r="D729" s="2"/>
      <c r="E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row>
    <row r="730" spans="2:58" x14ac:dyDescent="0.45">
      <c r="B730" s="2"/>
      <c r="C730" s="2"/>
      <c r="D730" s="2"/>
      <c r="E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row>
    <row r="731" spans="2:58" x14ac:dyDescent="0.45">
      <c r="B731" s="2"/>
      <c r="C731" s="2"/>
      <c r="D731" s="2"/>
      <c r="E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row>
    <row r="732" spans="2:58" x14ac:dyDescent="0.45">
      <c r="B732" s="2"/>
      <c r="C732" s="2"/>
      <c r="D732" s="2"/>
      <c r="E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row>
    <row r="733" spans="2:58" x14ac:dyDescent="0.45">
      <c r="B733" s="2"/>
      <c r="C733" s="2"/>
      <c r="D733" s="2"/>
      <c r="E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row>
    <row r="734" spans="2:58" x14ac:dyDescent="0.45">
      <c r="B734" s="2"/>
      <c r="C734" s="2"/>
      <c r="D734" s="2"/>
      <c r="E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row>
    <row r="735" spans="2:58" x14ac:dyDescent="0.45">
      <c r="B735" s="2"/>
      <c r="C735" s="2"/>
      <c r="D735" s="2"/>
      <c r="E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row>
    <row r="736" spans="2:58" x14ac:dyDescent="0.45">
      <c r="B736" s="2"/>
      <c r="C736" s="2"/>
      <c r="D736" s="2"/>
      <c r="E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row>
    <row r="737" spans="2:58" x14ac:dyDescent="0.45">
      <c r="B737" s="2"/>
      <c r="C737" s="2"/>
      <c r="D737" s="2"/>
      <c r="E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row>
    <row r="738" spans="2:58" x14ac:dyDescent="0.45">
      <c r="B738" s="2"/>
      <c r="C738" s="2"/>
      <c r="D738" s="2"/>
      <c r="E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row>
    <row r="739" spans="2:58" x14ac:dyDescent="0.45">
      <c r="B739" s="2"/>
      <c r="C739" s="2"/>
      <c r="D739" s="2"/>
      <c r="E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row>
    <row r="740" spans="2:58" x14ac:dyDescent="0.45">
      <c r="B740" s="2"/>
      <c r="C740" s="2"/>
      <c r="D740" s="2"/>
      <c r="E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row>
    <row r="741" spans="2:58" x14ac:dyDescent="0.45">
      <c r="B741" s="2"/>
      <c r="C741" s="2"/>
      <c r="D741" s="2"/>
      <c r="E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row>
    <row r="742" spans="2:58" x14ac:dyDescent="0.45">
      <c r="B742" s="2"/>
      <c r="C742" s="2"/>
      <c r="D742" s="2"/>
      <c r="E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row>
    <row r="743" spans="2:58" x14ac:dyDescent="0.45">
      <c r="B743" s="2"/>
      <c r="C743" s="2"/>
      <c r="D743" s="2"/>
      <c r="E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row>
    <row r="744" spans="2:58" x14ac:dyDescent="0.45">
      <c r="B744" s="2"/>
      <c r="C744" s="2"/>
      <c r="D744" s="2"/>
      <c r="E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row>
    <row r="745" spans="2:58" x14ac:dyDescent="0.45">
      <c r="B745" s="2"/>
      <c r="C745" s="2"/>
      <c r="D745" s="2"/>
      <c r="E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row>
    <row r="746" spans="2:58" x14ac:dyDescent="0.45">
      <c r="B746" s="2"/>
      <c r="C746" s="2"/>
      <c r="D746" s="2"/>
      <c r="E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row>
    <row r="747" spans="2:58" x14ac:dyDescent="0.45">
      <c r="B747" s="2"/>
      <c r="C747" s="2"/>
      <c r="D747" s="2"/>
      <c r="E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row>
    <row r="748" spans="2:58" x14ac:dyDescent="0.45">
      <c r="B748" s="2"/>
      <c r="C748" s="2"/>
      <c r="D748" s="2"/>
      <c r="E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row>
    <row r="749" spans="2:58" x14ac:dyDescent="0.45">
      <c r="B749" s="2"/>
      <c r="C749" s="2"/>
      <c r="D749" s="2"/>
      <c r="E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row>
    <row r="750" spans="2:58" x14ac:dyDescent="0.45">
      <c r="B750" s="2"/>
      <c r="C750" s="2"/>
      <c r="D750" s="2"/>
      <c r="E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row>
    <row r="751" spans="2:58" x14ac:dyDescent="0.45">
      <c r="B751" s="2"/>
      <c r="C751" s="2"/>
      <c r="D751" s="2"/>
      <c r="E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row>
    <row r="752" spans="2:58" x14ac:dyDescent="0.45">
      <c r="B752" s="2"/>
      <c r="C752" s="2"/>
      <c r="D752" s="2"/>
      <c r="E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row>
    <row r="753" spans="2:58" x14ac:dyDescent="0.45">
      <c r="B753" s="2"/>
      <c r="C753" s="2"/>
      <c r="D753" s="2"/>
      <c r="E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row>
    <row r="754" spans="2:58" x14ac:dyDescent="0.45">
      <c r="B754" s="2"/>
      <c r="C754" s="2"/>
      <c r="D754" s="2"/>
      <c r="E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row>
    <row r="755" spans="2:58" x14ac:dyDescent="0.45">
      <c r="B755" s="2"/>
      <c r="C755" s="2"/>
      <c r="D755" s="2"/>
      <c r="E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row>
    <row r="756" spans="2:58" x14ac:dyDescent="0.45">
      <c r="B756" s="2"/>
      <c r="C756" s="2"/>
      <c r="D756" s="2"/>
      <c r="E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row>
    <row r="757" spans="2:58" x14ac:dyDescent="0.45">
      <c r="B757" s="2"/>
      <c r="C757" s="2"/>
      <c r="D757" s="2"/>
      <c r="E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row>
    <row r="758" spans="2:58" x14ac:dyDescent="0.45">
      <c r="B758" s="2"/>
      <c r="C758" s="2"/>
      <c r="D758" s="2"/>
      <c r="E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row>
    <row r="759" spans="2:58" x14ac:dyDescent="0.45">
      <c r="B759" s="2"/>
      <c r="C759" s="2"/>
      <c r="D759" s="2"/>
      <c r="E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row>
    <row r="760" spans="2:58" x14ac:dyDescent="0.45">
      <c r="B760" s="2"/>
      <c r="C760" s="2"/>
      <c r="D760" s="2"/>
      <c r="E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row>
    <row r="761" spans="2:58" x14ac:dyDescent="0.45">
      <c r="B761" s="2"/>
      <c r="C761" s="2"/>
      <c r="D761" s="2"/>
      <c r="E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row>
    <row r="762" spans="2:58" x14ac:dyDescent="0.45">
      <c r="B762" s="2"/>
      <c r="C762" s="2"/>
      <c r="D762" s="2"/>
      <c r="E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row>
    <row r="763" spans="2:58" x14ac:dyDescent="0.45">
      <c r="B763" s="2"/>
      <c r="C763" s="2"/>
      <c r="D763" s="2"/>
      <c r="E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row>
    <row r="764" spans="2:58" x14ac:dyDescent="0.45">
      <c r="B764" s="2"/>
      <c r="C764" s="2"/>
      <c r="D764" s="2"/>
      <c r="E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row>
    <row r="765" spans="2:58" x14ac:dyDescent="0.45">
      <c r="B765" s="2"/>
      <c r="C765" s="2"/>
      <c r="D765" s="2"/>
      <c r="E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row>
    <row r="766" spans="2:58" x14ac:dyDescent="0.45">
      <c r="B766" s="2"/>
      <c r="C766" s="2"/>
      <c r="D766" s="2"/>
      <c r="E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row>
    <row r="767" spans="2:58" x14ac:dyDescent="0.45">
      <c r="B767" s="2"/>
      <c r="C767" s="2"/>
      <c r="D767" s="2"/>
      <c r="E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row>
    <row r="768" spans="2:58" x14ac:dyDescent="0.45">
      <c r="B768" s="2"/>
      <c r="C768" s="2"/>
      <c r="D768" s="2"/>
      <c r="E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row>
    <row r="769" spans="2:58" x14ac:dyDescent="0.45">
      <c r="B769" s="2"/>
      <c r="C769" s="2"/>
      <c r="D769" s="2"/>
      <c r="E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row>
    <row r="770" spans="2:58" x14ac:dyDescent="0.45">
      <c r="B770" s="2"/>
      <c r="C770" s="2"/>
      <c r="D770" s="2"/>
      <c r="E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row>
    <row r="771" spans="2:58" x14ac:dyDescent="0.45">
      <c r="B771" s="2"/>
      <c r="C771" s="2"/>
      <c r="D771" s="2"/>
      <c r="E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row>
    <row r="772" spans="2:58" x14ac:dyDescent="0.45">
      <c r="B772" s="2"/>
      <c r="C772" s="2"/>
      <c r="D772" s="2"/>
      <c r="E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row>
    <row r="773" spans="2:58" x14ac:dyDescent="0.45">
      <c r="B773" s="2"/>
      <c r="C773" s="2"/>
      <c r="D773" s="2"/>
      <c r="E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row>
    <row r="774" spans="2:58" x14ac:dyDescent="0.45">
      <c r="B774" s="2"/>
      <c r="C774" s="2"/>
      <c r="D774" s="2"/>
      <c r="E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row>
    <row r="775" spans="2:58" x14ac:dyDescent="0.45">
      <c r="B775" s="2"/>
      <c r="C775" s="2"/>
      <c r="D775" s="2"/>
      <c r="E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row>
    <row r="776" spans="2:58" x14ac:dyDescent="0.45">
      <c r="B776" s="2"/>
      <c r="C776" s="2"/>
      <c r="D776" s="2"/>
      <c r="E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row>
    <row r="777" spans="2:58" x14ac:dyDescent="0.45">
      <c r="B777" s="2"/>
      <c r="C777" s="2"/>
      <c r="D777" s="2"/>
      <c r="E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row>
    <row r="778" spans="2:58" x14ac:dyDescent="0.45">
      <c r="B778" s="2"/>
      <c r="C778" s="2"/>
      <c r="D778" s="2"/>
      <c r="E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row>
    <row r="779" spans="2:58" x14ac:dyDescent="0.45">
      <c r="B779" s="2"/>
      <c r="C779" s="2"/>
      <c r="D779" s="2"/>
      <c r="E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row>
    <row r="780" spans="2:58" x14ac:dyDescent="0.45">
      <c r="B780" s="2"/>
      <c r="C780" s="2"/>
      <c r="D780" s="2"/>
      <c r="E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row>
    <row r="781" spans="2:58" x14ac:dyDescent="0.45">
      <c r="B781" s="2"/>
      <c r="C781" s="2"/>
      <c r="D781" s="2"/>
      <c r="E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row>
    <row r="782" spans="2:58" x14ac:dyDescent="0.45">
      <c r="B782" s="2"/>
      <c r="C782" s="2"/>
      <c r="D782" s="2"/>
      <c r="E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row>
    <row r="783" spans="2:58" x14ac:dyDescent="0.45">
      <c r="B783" s="2"/>
      <c r="C783" s="2"/>
      <c r="D783" s="2"/>
      <c r="E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row>
    <row r="784" spans="2:58" x14ac:dyDescent="0.45">
      <c r="B784" s="2"/>
      <c r="C784" s="2"/>
      <c r="D784" s="2"/>
      <c r="E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row>
    <row r="785" spans="2:58" x14ac:dyDescent="0.45">
      <c r="B785" s="2"/>
      <c r="C785" s="2"/>
      <c r="D785" s="2"/>
      <c r="E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row>
    <row r="786" spans="2:58" x14ac:dyDescent="0.45">
      <c r="B786" s="2"/>
      <c r="C786" s="2"/>
      <c r="D786" s="2"/>
      <c r="E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row>
    <row r="787" spans="2:58" x14ac:dyDescent="0.45">
      <c r="B787" s="2"/>
      <c r="C787" s="2"/>
      <c r="D787" s="2"/>
      <c r="E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row>
    <row r="788" spans="2:58" x14ac:dyDescent="0.45">
      <c r="B788" s="2"/>
      <c r="C788" s="2"/>
      <c r="D788" s="2"/>
      <c r="E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row>
    <row r="789" spans="2:58" x14ac:dyDescent="0.45">
      <c r="B789" s="2"/>
      <c r="C789" s="2"/>
      <c r="D789" s="2"/>
      <c r="E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row>
    <row r="790" spans="2:58" x14ac:dyDescent="0.45">
      <c r="B790" s="2"/>
      <c r="C790" s="2"/>
      <c r="D790" s="2"/>
      <c r="E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row>
    <row r="791" spans="2:58" x14ac:dyDescent="0.45">
      <c r="B791" s="2"/>
      <c r="C791" s="2"/>
      <c r="D791" s="2"/>
      <c r="E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row>
    <row r="792" spans="2:58" x14ac:dyDescent="0.45">
      <c r="B792" s="2"/>
      <c r="C792" s="2"/>
      <c r="D792" s="2"/>
      <c r="E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row>
    <row r="793" spans="2:58" x14ac:dyDescent="0.45">
      <c r="B793" s="2"/>
      <c r="C793" s="2"/>
      <c r="D793" s="2"/>
      <c r="E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row>
    <row r="794" spans="2:58" x14ac:dyDescent="0.45">
      <c r="B794" s="2"/>
      <c r="C794" s="2"/>
      <c r="D794" s="2"/>
      <c r="E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row>
    <row r="795" spans="2:58" x14ac:dyDescent="0.45">
      <c r="B795" s="2"/>
      <c r="C795" s="2"/>
      <c r="D795" s="2"/>
      <c r="E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row>
    <row r="796" spans="2:58" x14ac:dyDescent="0.45">
      <c r="B796" s="2"/>
      <c r="C796" s="2"/>
      <c r="D796" s="2"/>
      <c r="E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row>
    <row r="797" spans="2:58" x14ac:dyDescent="0.45">
      <c r="B797" s="2"/>
      <c r="C797" s="2"/>
      <c r="D797" s="2"/>
      <c r="E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row>
    <row r="798" spans="2:58" x14ac:dyDescent="0.45">
      <c r="B798" s="2"/>
      <c r="C798" s="2"/>
      <c r="D798" s="2"/>
      <c r="E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row>
    <row r="799" spans="2:58" x14ac:dyDescent="0.45">
      <c r="B799" s="2"/>
      <c r="C799" s="2"/>
      <c r="D799" s="2"/>
      <c r="E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row>
    <row r="800" spans="2:58" x14ac:dyDescent="0.45">
      <c r="B800" s="2"/>
      <c r="C800" s="2"/>
      <c r="D800" s="2"/>
      <c r="E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row>
    <row r="801" spans="2:58" x14ac:dyDescent="0.45">
      <c r="B801" s="2"/>
      <c r="C801" s="2"/>
      <c r="D801" s="2"/>
      <c r="E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row>
    <row r="802" spans="2:58" x14ac:dyDescent="0.45">
      <c r="B802" s="2"/>
      <c r="C802" s="2"/>
      <c r="D802" s="2"/>
      <c r="E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row>
    <row r="803" spans="2:58" x14ac:dyDescent="0.45">
      <c r="B803" s="2"/>
      <c r="C803" s="2"/>
      <c r="D803" s="2"/>
      <c r="E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row>
    <row r="804" spans="2:58" x14ac:dyDescent="0.45">
      <c r="B804" s="2"/>
      <c r="C804" s="2"/>
      <c r="D804" s="2"/>
      <c r="E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row>
    <row r="805" spans="2:58" x14ac:dyDescent="0.45">
      <c r="B805" s="2"/>
      <c r="C805" s="2"/>
      <c r="D805" s="2"/>
      <c r="E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row>
    <row r="806" spans="2:58" x14ac:dyDescent="0.45">
      <c r="B806" s="2"/>
      <c r="C806" s="2"/>
      <c r="D806" s="2"/>
      <c r="E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row>
    <row r="807" spans="2:58" x14ac:dyDescent="0.45">
      <c r="B807" s="2"/>
      <c r="C807" s="2"/>
      <c r="D807" s="2"/>
      <c r="E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row>
    <row r="808" spans="2:58" x14ac:dyDescent="0.45">
      <c r="B808" s="2"/>
      <c r="C808" s="2"/>
      <c r="D808" s="2"/>
      <c r="E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row>
    <row r="809" spans="2:58" x14ac:dyDescent="0.45">
      <c r="B809" s="2"/>
      <c r="C809" s="2"/>
      <c r="D809" s="2"/>
      <c r="E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row>
    <row r="810" spans="2:58" x14ac:dyDescent="0.45">
      <c r="B810" s="2"/>
      <c r="C810" s="2"/>
      <c r="D810" s="2"/>
      <c r="E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row>
    <row r="811" spans="2:58" x14ac:dyDescent="0.45">
      <c r="B811" s="2"/>
      <c r="C811" s="2"/>
      <c r="D811" s="2"/>
      <c r="E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row>
    <row r="812" spans="2:58" x14ac:dyDescent="0.45">
      <c r="B812" s="2"/>
      <c r="C812" s="2"/>
      <c r="D812" s="2"/>
      <c r="E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row>
    <row r="813" spans="2:58" x14ac:dyDescent="0.45">
      <c r="B813" s="2"/>
      <c r="C813" s="2"/>
      <c r="D813" s="2"/>
      <c r="E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row>
    <row r="814" spans="2:58" x14ac:dyDescent="0.45">
      <c r="B814" s="2"/>
      <c r="C814" s="2"/>
      <c r="D814" s="2"/>
      <c r="E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row>
    <row r="815" spans="2:58" x14ac:dyDescent="0.45">
      <c r="B815" s="2"/>
      <c r="C815" s="2"/>
      <c r="D815" s="2"/>
      <c r="E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row>
    <row r="816" spans="2:58" x14ac:dyDescent="0.45">
      <c r="B816" s="2"/>
      <c r="C816" s="2"/>
      <c r="D816" s="2"/>
      <c r="E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row>
    <row r="817" spans="2:58" x14ac:dyDescent="0.45">
      <c r="B817" s="2"/>
      <c r="C817" s="2"/>
      <c r="D817" s="2"/>
      <c r="E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row>
    <row r="818" spans="2:58" x14ac:dyDescent="0.45">
      <c r="B818" s="2"/>
      <c r="C818" s="2"/>
      <c r="D818" s="2"/>
      <c r="E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row>
    <row r="819" spans="2:58" x14ac:dyDescent="0.45">
      <c r="B819" s="2"/>
      <c r="C819" s="2"/>
      <c r="D819" s="2"/>
      <c r="E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row>
    <row r="820" spans="2:58" x14ac:dyDescent="0.45">
      <c r="B820" s="2"/>
      <c r="C820" s="2"/>
      <c r="D820" s="2"/>
      <c r="E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row>
    <row r="821" spans="2:58" x14ac:dyDescent="0.45">
      <c r="B821" s="2"/>
      <c r="C821" s="2"/>
      <c r="D821" s="2"/>
      <c r="E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row>
    <row r="822" spans="2:58" x14ac:dyDescent="0.45">
      <c r="B822" s="2"/>
      <c r="C822" s="2"/>
      <c r="D822" s="2"/>
      <c r="E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row>
    <row r="823" spans="2:58" x14ac:dyDescent="0.45">
      <c r="B823" s="2"/>
      <c r="C823" s="2"/>
      <c r="D823" s="2"/>
      <c r="E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row>
    <row r="824" spans="2:58" x14ac:dyDescent="0.45">
      <c r="B824" s="2"/>
      <c r="C824" s="2"/>
      <c r="D824" s="2"/>
      <c r="E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row>
    <row r="825" spans="2:58" x14ac:dyDescent="0.45">
      <c r="B825" s="2"/>
      <c r="C825" s="2"/>
      <c r="D825" s="2"/>
      <c r="E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row>
    <row r="826" spans="2:58" x14ac:dyDescent="0.45">
      <c r="B826" s="2"/>
      <c r="C826" s="2"/>
      <c r="D826" s="2"/>
      <c r="E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row>
    <row r="827" spans="2:58" x14ac:dyDescent="0.45">
      <c r="B827" s="2"/>
      <c r="C827" s="2"/>
      <c r="D827" s="2"/>
      <c r="E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row>
    <row r="828" spans="2:58" x14ac:dyDescent="0.45">
      <c r="B828" s="2"/>
      <c r="C828" s="2"/>
      <c r="D828" s="2"/>
      <c r="E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row>
    <row r="829" spans="2:58" x14ac:dyDescent="0.45">
      <c r="B829" s="2"/>
      <c r="C829" s="2"/>
      <c r="D829" s="2"/>
      <c r="E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row>
    <row r="830" spans="2:58" x14ac:dyDescent="0.45">
      <c r="B830" s="2"/>
      <c r="C830" s="2"/>
      <c r="D830" s="2"/>
      <c r="E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row>
    <row r="831" spans="2:58" x14ac:dyDescent="0.45">
      <c r="B831" s="2"/>
      <c r="C831" s="2"/>
      <c r="D831" s="2"/>
      <c r="E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row>
    <row r="832" spans="2:58" x14ac:dyDescent="0.45">
      <c r="B832" s="2"/>
      <c r="C832" s="2"/>
      <c r="D832" s="2"/>
      <c r="E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row>
    <row r="833" spans="2:58" x14ac:dyDescent="0.45">
      <c r="B833" s="2"/>
      <c r="C833" s="2"/>
      <c r="D833" s="2"/>
      <c r="E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row>
    <row r="834" spans="2:58" x14ac:dyDescent="0.45">
      <c r="B834" s="2"/>
      <c r="C834" s="2"/>
      <c r="D834" s="2"/>
      <c r="E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row>
    <row r="835" spans="2:58" x14ac:dyDescent="0.45">
      <c r="B835" s="2"/>
      <c r="C835" s="2"/>
      <c r="D835" s="2"/>
      <c r="E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row>
    <row r="836" spans="2:58" x14ac:dyDescent="0.45">
      <c r="B836" s="2"/>
      <c r="C836" s="2"/>
      <c r="D836" s="2"/>
      <c r="E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row>
    <row r="837" spans="2:58" x14ac:dyDescent="0.45">
      <c r="B837" s="2"/>
      <c r="C837" s="2"/>
      <c r="D837" s="2"/>
      <c r="E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row>
    <row r="838" spans="2:58" x14ac:dyDescent="0.45">
      <c r="B838" s="2"/>
      <c r="C838" s="2"/>
      <c r="D838" s="2"/>
      <c r="E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row>
    <row r="839" spans="2:58" x14ac:dyDescent="0.45">
      <c r="B839" s="2"/>
      <c r="C839" s="2"/>
      <c r="D839" s="2"/>
      <c r="E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row>
    <row r="840" spans="2:58" x14ac:dyDescent="0.45">
      <c r="B840" s="2"/>
      <c r="C840" s="2"/>
      <c r="D840" s="2"/>
      <c r="E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row>
    <row r="841" spans="2:58" x14ac:dyDescent="0.45">
      <c r="B841" s="2"/>
      <c r="C841" s="2"/>
      <c r="D841" s="2"/>
      <c r="E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row>
    <row r="842" spans="2:58" x14ac:dyDescent="0.45">
      <c r="B842" s="2"/>
      <c r="C842" s="2"/>
      <c r="D842" s="2"/>
      <c r="E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row>
    <row r="843" spans="2:58" x14ac:dyDescent="0.45">
      <c r="B843" s="2"/>
      <c r="C843" s="2"/>
      <c r="D843" s="2"/>
      <c r="E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row>
    <row r="844" spans="2:58" x14ac:dyDescent="0.45">
      <c r="B844" s="2"/>
      <c r="C844" s="2"/>
      <c r="D844" s="2"/>
      <c r="E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row>
    <row r="845" spans="2:58" x14ac:dyDescent="0.45">
      <c r="B845" s="2"/>
      <c r="C845" s="2"/>
      <c r="D845" s="2"/>
      <c r="E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row>
    <row r="846" spans="2:58" x14ac:dyDescent="0.45">
      <c r="B846" s="2"/>
      <c r="C846" s="2"/>
      <c r="D846" s="2"/>
      <c r="E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row>
    <row r="847" spans="2:58" x14ac:dyDescent="0.45">
      <c r="B847" s="2"/>
      <c r="C847" s="2"/>
      <c r="D847" s="2"/>
      <c r="E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row>
    <row r="848" spans="2:58" x14ac:dyDescent="0.45">
      <c r="B848" s="2"/>
      <c r="C848" s="2"/>
      <c r="D848" s="2"/>
      <c r="E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row>
    <row r="849" spans="2:58" x14ac:dyDescent="0.45">
      <c r="B849" s="2"/>
      <c r="C849" s="2"/>
      <c r="D849" s="2"/>
      <c r="E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row>
    <row r="850" spans="2:58" x14ac:dyDescent="0.45">
      <c r="B850" s="2"/>
      <c r="C850" s="2"/>
      <c r="D850" s="2"/>
      <c r="E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row>
    <row r="851" spans="2:58" x14ac:dyDescent="0.45">
      <c r="B851" s="2"/>
      <c r="C851" s="2"/>
      <c r="D851" s="2"/>
      <c r="E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row>
    <row r="852" spans="2:58" x14ac:dyDescent="0.45">
      <c r="B852" s="2"/>
      <c r="C852" s="2"/>
      <c r="D852" s="2"/>
      <c r="E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row>
    <row r="853" spans="2:58" x14ac:dyDescent="0.45">
      <c r="B853" s="2"/>
      <c r="C853" s="2"/>
      <c r="D853" s="2"/>
      <c r="E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row>
    <row r="854" spans="2:58" x14ac:dyDescent="0.45">
      <c r="B854" s="2"/>
      <c r="C854" s="2"/>
      <c r="D854" s="2"/>
      <c r="E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row>
    <row r="855" spans="2:58" x14ac:dyDescent="0.45">
      <c r="B855" s="2"/>
      <c r="C855" s="2"/>
      <c r="D855" s="2"/>
      <c r="E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row>
    <row r="856" spans="2:58" x14ac:dyDescent="0.45">
      <c r="B856" s="2"/>
      <c r="C856" s="2"/>
      <c r="D856" s="2"/>
      <c r="E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row>
    <row r="857" spans="2:58" x14ac:dyDescent="0.45">
      <c r="B857" s="2"/>
      <c r="C857" s="2"/>
      <c r="D857" s="2"/>
      <c r="E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row>
    <row r="858" spans="2:58" x14ac:dyDescent="0.45">
      <c r="B858" s="2"/>
      <c r="C858" s="2"/>
      <c r="D858" s="2"/>
      <c r="E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row>
    <row r="859" spans="2:58" x14ac:dyDescent="0.45">
      <c r="B859" s="2"/>
      <c r="C859" s="2"/>
      <c r="D859" s="2"/>
      <c r="E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row>
    <row r="860" spans="2:58" x14ac:dyDescent="0.45">
      <c r="B860" s="2"/>
      <c r="C860" s="2"/>
      <c r="D860" s="2"/>
      <c r="E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row>
    <row r="861" spans="2:58" x14ac:dyDescent="0.45">
      <c r="B861" s="2"/>
      <c r="C861" s="2"/>
      <c r="D861" s="2"/>
      <c r="E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row>
    <row r="862" spans="2:58" x14ac:dyDescent="0.45">
      <c r="B862" s="2"/>
      <c r="C862" s="2"/>
      <c r="D862" s="2"/>
      <c r="E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row>
    <row r="863" spans="2:58" x14ac:dyDescent="0.45">
      <c r="B863" s="2"/>
      <c r="C863" s="2"/>
      <c r="D863" s="2"/>
      <c r="E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row>
    <row r="864" spans="2:58" x14ac:dyDescent="0.45">
      <c r="B864" s="2"/>
      <c r="C864" s="2"/>
      <c r="D864" s="2"/>
      <c r="E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row>
    <row r="865" spans="2:58" x14ac:dyDescent="0.45">
      <c r="B865" s="2"/>
      <c r="C865" s="2"/>
      <c r="D865" s="2"/>
      <c r="E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row>
    <row r="866" spans="2:58" x14ac:dyDescent="0.45">
      <c r="B866" s="2"/>
      <c r="C866" s="2"/>
      <c r="D866" s="2"/>
      <c r="E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row>
    <row r="867" spans="2:58" x14ac:dyDescent="0.45">
      <c r="B867" s="2"/>
      <c r="C867" s="2"/>
      <c r="D867" s="2"/>
      <c r="E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row>
    <row r="868" spans="2:58" x14ac:dyDescent="0.45">
      <c r="B868" s="2"/>
      <c r="C868" s="2"/>
      <c r="D868" s="2"/>
      <c r="E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row>
    <row r="869" spans="2:58" x14ac:dyDescent="0.45">
      <c r="B869" s="2"/>
      <c r="C869" s="2"/>
      <c r="D869" s="2"/>
      <c r="E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row>
    <row r="870" spans="2:58" x14ac:dyDescent="0.45">
      <c r="B870" s="2"/>
      <c r="C870" s="2"/>
      <c r="D870" s="2"/>
      <c r="E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row>
    <row r="871" spans="2:58" x14ac:dyDescent="0.45">
      <c r="B871" s="2"/>
      <c r="C871" s="2"/>
      <c r="D871" s="2"/>
      <c r="E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row>
    <row r="872" spans="2:58" x14ac:dyDescent="0.45">
      <c r="B872" s="2"/>
      <c r="C872" s="2"/>
      <c r="D872" s="2"/>
      <c r="E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row>
    <row r="873" spans="2:58" x14ac:dyDescent="0.45">
      <c r="B873" s="2"/>
      <c r="C873" s="2"/>
      <c r="D873" s="2"/>
      <c r="E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row>
    <row r="874" spans="2:58" x14ac:dyDescent="0.45">
      <c r="B874" s="2"/>
      <c r="C874" s="2"/>
      <c r="D874" s="2"/>
      <c r="E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row>
    <row r="875" spans="2:58" x14ac:dyDescent="0.45">
      <c r="B875" s="2"/>
      <c r="C875" s="2"/>
      <c r="D875" s="2"/>
      <c r="E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row>
    <row r="876" spans="2:58" x14ac:dyDescent="0.45">
      <c r="B876" s="2"/>
      <c r="C876" s="2"/>
      <c r="D876" s="2"/>
      <c r="E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row>
    <row r="877" spans="2:58" x14ac:dyDescent="0.45">
      <c r="B877" s="2"/>
      <c r="C877" s="2"/>
      <c r="D877" s="2"/>
      <c r="E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row>
    <row r="878" spans="2:58" x14ac:dyDescent="0.45">
      <c r="B878" s="2"/>
      <c r="C878" s="2"/>
      <c r="D878" s="2"/>
      <c r="E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row>
    <row r="879" spans="2:58" x14ac:dyDescent="0.45">
      <c r="B879" s="2"/>
      <c r="C879" s="2"/>
      <c r="D879" s="2"/>
      <c r="E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row>
    <row r="880" spans="2:58" x14ac:dyDescent="0.45">
      <c r="B880" s="2"/>
      <c r="C880" s="2"/>
      <c r="D880" s="2"/>
      <c r="E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row>
    <row r="881" spans="2:58" x14ac:dyDescent="0.45">
      <c r="B881" s="2"/>
      <c r="C881" s="2"/>
      <c r="D881" s="2"/>
      <c r="E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row>
    <row r="882" spans="2:58" x14ac:dyDescent="0.45">
      <c r="B882" s="2"/>
      <c r="C882" s="2"/>
      <c r="D882" s="2"/>
      <c r="E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row>
    <row r="883" spans="2:58" x14ac:dyDescent="0.45">
      <c r="B883" s="2"/>
      <c r="C883" s="2"/>
      <c r="D883" s="2"/>
      <c r="E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row>
    <row r="884" spans="2:58" x14ac:dyDescent="0.45">
      <c r="B884" s="2"/>
      <c r="C884" s="2"/>
      <c r="D884" s="2"/>
      <c r="E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row>
    <row r="885" spans="2:58" x14ac:dyDescent="0.45">
      <c r="B885" s="2"/>
      <c r="C885" s="2"/>
      <c r="D885" s="2"/>
      <c r="E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row>
    <row r="886" spans="2:58" x14ac:dyDescent="0.45">
      <c r="B886" s="2"/>
      <c r="C886" s="2"/>
      <c r="D886" s="2"/>
      <c r="E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row>
    <row r="887" spans="2:58" x14ac:dyDescent="0.45">
      <c r="B887" s="2"/>
      <c r="C887" s="2"/>
      <c r="D887" s="2"/>
      <c r="E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row>
    <row r="888" spans="2:58" x14ac:dyDescent="0.45">
      <c r="B888" s="2"/>
      <c r="C888" s="2"/>
      <c r="D888" s="2"/>
      <c r="E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row>
    <row r="889" spans="2:58" x14ac:dyDescent="0.45">
      <c r="B889" s="2"/>
      <c r="C889" s="2"/>
      <c r="D889" s="2"/>
      <c r="E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row>
    <row r="890" spans="2:58" x14ac:dyDescent="0.45">
      <c r="B890" s="2"/>
      <c r="C890" s="2"/>
      <c r="D890" s="2"/>
      <c r="E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row>
    <row r="891" spans="2:58" x14ac:dyDescent="0.45">
      <c r="B891" s="2"/>
      <c r="C891" s="2"/>
      <c r="D891" s="2"/>
      <c r="E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row>
    <row r="892" spans="2:58" x14ac:dyDescent="0.45">
      <c r="B892" s="2"/>
      <c r="C892" s="2"/>
      <c r="D892" s="2"/>
      <c r="E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row>
    <row r="893" spans="2:58" x14ac:dyDescent="0.45">
      <c r="B893" s="2"/>
      <c r="C893" s="2"/>
      <c r="D893" s="2"/>
      <c r="E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row>
    <row r="894" spans="2:58" x14ac:dyDescent="0.45">
      <c r="B894" s="2"/>
      <c r="C894" s="2"/>
      <c r="D894" s="2"/>
      <c r="E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row>
    <row r="895" spans="2:58" x14ac:dyDescent="0.45">
      <c r="B895" s="2"/>
      <c r="C895" s="2"/>
      <c r="D895" s="2"/>
      <c r="E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row>
    <row r="896" spans="2:58" x14ac:dyDescent="0.45">
      <c r="B896" s="2"/>
      <c r="C896" s="2"/>
      <c r="D896" s="2"/>
      <c r="E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row>
    <row r="897" spans="2:58" x14ac:dyDescent="0.45">
      <c r="B897" s="2"/>
      <c r="C897" s="2"/>
      <c r="D897" s="2"/>
      <c r="E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row>
    <row r="898" spans="2:58" x14ac:dyDescent="0.45">
      <c r="B898" s="2"/>
      <c r="C898" s="2"/>
      <c r="D898" s="2"/>
      <c r="E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row>
    <row r="899" spans="2:58" x14ac:dyDescent="0.45">
      <c r="B899" s="2"/>
      <c r="C899" s="2"/>
      <c r="D899" s="2"/>
      <c r="E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row>
    <row r="900" spans="2:58" x14ac:dyDescent="0.45">
      <c r="B900" s="2"/>
      <c r="C900" s="2"/>
      <c r="D900" s="2"/>
      <c r="E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row>
    <row r="901" spans="2:58" x14ac:dyDescent="0.45">
      <c r="B901" s="2"/>
      <c r="C901" s="2"/>
      <c r="D901" s="2"/>
      <c r="E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row>
    <row r="902" spans="2:58" x14ac:dyDescent="0.45">
      <c r="B902" s="2"/>
      <c r="C902" s="2"/>
      <c r="D902" s="2"/>
      <c r="E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row>
    <row r="903" spans="2:58" x14ac:dyDescent="0.45">
      <c r="B903" s="2"/>
      <c r="C903" s="2"/>
      <c r="D903" s="2"/>
      <c r="E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row>
    <row r="904" spans="2:58" x14ac:dyDescent="0.45">
      <c r="B904" s="2"/>
      <c r="C904" s="2"/>
      <c r="D904" s="2"/>
      <c r="E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row>
    <row r="905" spans="2:58" x14ac:dyDescent="0.45">
      <c r="B905" s="2"/>
      <c r="C905" s="2"/>
      <c r="D905" s="2"/>
      <c r="E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row>
    <row r="906" spans="2:58" x14ac:dyDescent="0.45">
      <c r="B906" s="2"/>
      <c r="C906" s="2"/>
      <c r="D906" s="2"/>
      <c r="E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row>
    <row r="907" spans="2:58" x14ac:dyDescent="0.45">
      <c r="B907" s="2"/>
      <c r="C907" s="2"/>
      <c r="D907" s="2"/>
      <c r="E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row>
    <row r="908" spans="2:58" x14ac:dyDescent="0.45">
      <c r="B908" s="2"/>
      <c r="C908" s="2"/>
      <c r="D908" s="2"/>
      <c r="E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row>
    <row r="909" spans="2:58" x14ac:dyDescent="0.45">
      <c r="B909" s="2"/>
      <c r="C909" s="2"/>
      <c r="D909" s="2"/>
      <c r="E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row>
    <row r="910" spans="2:58" x14ac:dyDescent="0.45">
      <c r="B910" s="2"/>
      <c r="C910" s="2"/>
      <c r="D910" s="2"/>
      <c r="E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row>
    <row r="911" spans="2:58" x14ac:dyDescent="0.45">
      <c r="B911" s="2"/>
      <c r="C911" s="2"/>
      <c r="D911" s="2"/>
      <c r="E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row>
    <row r="912" spans="2:58" x14ac:dyDescent="0.45">
      <c r="B912" s="2"/>
      <c r="C912" s="2"/>
      <c r="D912" s="2"/>
      <c r="E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row>
    <row r="913" spans="2:58" x14ac:dyDescent="0.45">
      <c r="B913" s="2"/>
      <c r="C913" s="2"/>
      <c r="D913" s="2"/>
      <c r="E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row>
    <row r="914" spans="2:58" x14ac:dyDescent="0.45">
      <c r="B914" s="2"/>
      <c r="C914" s="2"/>
      <c r="D914" s="2"/>
      <c r="E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row>
    <row r="915" spans="2:58" x14ac:dyDescent="0.45">
      <c r="B915" s="2"/>
      <c r="C915" s="2"/>
      <c r="D915" s="2"/>
      <c r="E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row>
    <row r="916" spans="2:58" x14ac:dyDescent="0.45">
      <c r="B916" s="2"/>
      <c r="C916" s="2"/>
      <c r="D916" s="2"/>
      <c r="E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row>
    <row r="917" spans="2:58" x14ac:dyDescent="0.45">
      <c r="B917" s="2"/>
      <c r="C917" s="2"/>
      <c r="D917" s="2"/>
      <c r="E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row>
    <row r="918" spans="2:58" x14ac:dyDescent="0.45">
      <c r="B918" s="2"/>
      <c r="C918" s="2"/>
      <c r="D918" s="2"/>
      <c r="E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row>
    <row r="919" spans="2:58" x14ac:dyDescent="0.45">
      <c r="B919" s="2"/>
      <c r="C919" s="2"/>
      <c r="D919" s="2"/>
      <c r="E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row>
    <row r="920" spans="2:58" x14ac:dyDescent="0.45">
      <c r="B920" s="2"/>
      <c r="C920" s="2"/>
      <c r="D920" s="2"/>
      <c r="E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row>
    <row r="921" spans="2:58" x14ac:dyDescent="0.45">
      <c r="B921" s="2"/>
      <c r="C921" s="2"/>
      <c r="D921" s="2"/>
      <c r="E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row>
    <row r="922" spans="2:58" x14ac:dyDescent="0.45">
      <c r="B922" s="2"/>
      <c r="C922" s="2"/>
      <c r="D922" s="2"/>
      <c r="E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row>
    <row r="923" spans="2:58" x14ac:dyDescent="0.45">
      <c r="B923" s="2"/>
      <c r="C923" s="2"/>
      <c r="D923" s="2"/>
      <c r="E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row>
    <row r="924" spans="2:58" x14ac:dyDescent="0.45">
      <c r="B924" s="2"/>
      <c r="C924" s="2"/>
      <c r="D924" s="2"/>
      <c r="E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row>
    <row r="925" spans="2:58" x14ac:dyDescent="0.45">
      <c r="B925" s="2"/>
      <c r="C925" s="2"/>
      <c r="D925" s="2"/>
      <c r="E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row>
    <row r="926" spans="2:58" x14ac:dyDescent="0.45">
      <c r="B926" s="2"/>
      <c r="C926" s="2"/>
      <c r="D926" s="2"/>
      <c r="E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row>
    <row r="927" spans="2:58" x14ac:dyDescent="0.45">
      <c r="B927" s="2"/>
      <c r="C927" s="2"/>
      <c r="D927" s="2"/>
      <c r="E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row>
    <row r="928" spans="2:58" x14ac:dyDescent="0.45">
      <c r="B928" s="2"/>
      <c r="C928" s="2"/>
      <c r="D928" s="2"/>
      <c r="E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row>
    <row r="929" spans="2:58" x14ac:dyDescent="0.45">
      <c r="B929" s="2"/>
      <c r="C929" s="2"/>
      <c r="D929" s="2"/>
      <c r="E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row>
    <row r="930" spans="2:58" x14ac:dyDescent="0.45">
      <c r="B930" s="2"/>
      <c r="C930" s="2"/>
      <c r="D930" s="2"/>
      <c r="E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row>
    <row r="931" spans="2:58" x14ac:dyDescent="0.45">
      <c r="B931" s="2"/>
      <c r="C931" s="2"/>
      <c r="D931" s="2"/>
      <c r="E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row>
    <row r="932" spans="2:58" x14ac:dyDescent="0.45">
      <c r="B932" s="2"/>
      <c r="C932" s="2"/>
      <c r="D932" s="2"/>
      <c r="E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row>
    <row r="933" spans="2:58" x14ac:dyDescent="0.45">
      <c r="B933" s="2"/>
      <c r="C933" s="2"/>
      <c r="D933" s="2"/>
      <c r="E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row>
    <row r="934" spans="2:58" x14ac:dyDescent="0.45">
      <c r="B934" s="2"/>
      <c r="C934" s="2"/>
      <c r="D934" s="2"/>
      <c r="E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row>
    <row r="935" spans="2:58" x14ac:dyDescent="0.45">
      <c r="B935" s="2"/>
      <c r="C935" s="2"/>
      <c r="D935" s="2"/>
      <c r="E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row>
    <row r="936" spans="2:58" x14ac:dyDescent="0.45">
      <c r="B936" s="2"/>
      <c r="C936" s="2"/>
      <c r="D936" s="2"/>
      <c r="E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row>
    <row r="937" spans="2:58" x14ac:dyDescent="0.45">
      <c r="B937" s="2"/>
      <c r="C937" s="2"/>
      <c r="D937" s="2"/>
      <c r="E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row>
    <row r="938" spans="2:58" x14ac:dyDescent="0.45">
      <c r="B938" s="2"/>
      <c r="C938" s="2"/>
      <c r="D938" s="2"/>
      <c r="E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row>
    <row r="939" spans="2:58" x14ac:dyDescent="0.45">
      <c r="B939" s="2"/>
      <c r="C939" s="2"/>
      <c r="D939" s="2"/>
      <c r="E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row>
    <row r="940" spans="2:58" x14ac:dyDescent="0.45">
      <c r="B940" s="2"/>
      <c r="C940" s="2"/>
      <c r="D940" s="2"/>
      <c r="E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row>
    <row r="941" spans="2:58" x14ac:dyDescent="0.45">
      <c r="B941" s="2"/>
      <c r="C941" s="2"/>
      <c r="D941" s="2"/>
      <c r="E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row>
    <row r="942" spans="2:58" x14ac:dyDescent="0.45">
      <c r="B942" s="2"/>
      <c r="C942" s="2"/>
      <c r="D942" s="2"/>
      <c r="E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row>
    <row r="943" spans="2:58" x14ac:dyDescent="0.45">
      <c r="B943" s="2"/>
      <c r="C943" s="2"/>
      <c r="D943" s="2"/>
      <c r="E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row>
    <row r="944" spans="2:58" x14ac:dyDescent="0.45">
      <c r="B944" s="2"/>
      <c r="C944" s="2"/>
      <c r="D944" s="2"/>
      <c r="E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row>
    <row r="945" spans="2:58" x14ac:dyDescent="0.45">
      <c r="B945" s="2"/>
      <c r="C945" s="2"/>
      <c r="D945" s="2"/>
      <c r="E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row>
    <row r="946" spans="2:58" x14ac:dyDescent="0.45">
      <c r="B946" s="2"/>
      <c r="C946" s="2"/>
      <c r="D946" s="2"/>
      <c r="E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row>
    <row r="947" spans="2:58" x14ac:dyDescent="0.45">
      <c r="B947" s="2"/>
      <c r="C947" s="2"/>
      <c r="D947" s="2"/>
      <c r="E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row>
    <row r="948" spans="2:58" x14ac:dyDescent="0.45">
      <c r="B948" s="2"/>
      <c r="C948" s="2"/>
      <c r="D948" s="2"/>
      <c r="E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row>
    <row r="949" spans="2:58" x14ac:dyDescent="0.45">
      <c r="B949" s="2"/>
      <c r="C949" s="2"/>
      <c r="D949" s="2"/>
      <c r="E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row>
    <row r="950" spans="2:58" x14ac:dyDescent="0.45">
      <c r="B950" s="2"/>
      <c r="C950" s="2"/>
      <c r="D950" s="2"/>
      <c r="E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row>
    <row r="951" spans="2:58" x14ac:dyDescent="0.45">
      <c r="B951" s="2"/>
      <c r="C951" s="2"/>
      <c r="D951" s="2"/>
      <c r="E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row>
    <row r="952" spans="2:58" x14ac:dyDescent="0.45">
      <c r="B952" s="2"/>
      <c r="C952" s="2"/>
      <c r="D952" s="2"/>
      <c r="E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row>
    <row r="953" spans="2:58" x14ac:dyDescent="0.45">
      <c r="B953" s="2"/>
      <c r="C953" s="2"/>
      <c r="D953" s="2"/>
      <c r="E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row>
    <row r="954" spans="2:58" x14ac:dyDescent="0.45">
      <c r="B954" s="2"/>
      <c r="C954" s="2"/>
      <c r="D954" s="2"/>
      <c r="E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row>
    <row r="955" spans="2:58" x14ac:dyDescent="0.45">
      <c r="B955" s="2"/>
      <c r="C955" s="2"/>
      <c r="D955" s="2"/>
      <c r="E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row>
    <row r="956" spans="2:58" x14ac:dyDescent="0.45">
      <c r="B956" s="2"/>
      <c r="C956" s="2"/>
      <c r="D956" s="2"/>
      <c r="E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row>
    <row r="957" spans="2:58" x14ac:dyDescent="0.45">
      <c r="B957" s="2"/>
      <c r="C957" s="2"/>
      <c r="D957" s="2"/>
      <c r="E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row>
    <row r="958" spans="2:58" x14ac:dyDescent="0.45">
      <c r="B958" s="2"/>
      <c r="C958" s="2"/>
      <c r="D958" s="2"/>
      <c r="E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row>
    <row r="959" spans="2:58" x14ac:dyDescent="0.45">
      <c r="B959" s="2"/>
      <c r="C959" s="2"/>
      <c r="D959" s="2"/>
      <c r="E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row>
    <row r="960" spans="2:58" x14ac:dyDescent="0.45">
      <c r="B960" s="2"/>
      <c r="C960" s="2"/>
      <c r="D960" s="2"/>
      <c r="E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row>
    <row r="961" spans="2:58" x14ac:dyDescent="0.45">
      <c r="B961" s="2"/>
      <c r="C961" s="2"/>
      <c r="D961" s="2"/>
      <c r="E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row>
    <row r="962" spans="2:58" x14ac:dyDescent="0.45">
      <c r="B962" s="2"/>
      <c r="C962" s="2"/>
      <c r="D962" s="2"/>
      <c r="E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row>
    <row r="963" spans="2:58" x14ac:dyDescent="0.45">
      <c r="B963" s="2"/>
      <c r="C963" s="2"/>
      <c r="D963" s="2"/>
      <c r="E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row>
    <row r="964" spans="2:58" x14ac:dyDescent="0.45">
      <c r="B964" s="2"/>
      <c r="C964" s="2"/>
      <c r="D964" s="2"/>
      <c r="E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row>
    <row r="965" spans="2:58" x14ac:dyDescent="0.45">
      <c r="B965" s="2"/>
      <c r="C965" s="2"/>
      <c r="D965" s="2"/>
      <c r="E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row>
    <row r="966" spans="2:58" x14ac:dyDescent="0.45">
      <c r="B966" s="2"/>
      <c r="C966" s="2"/>
      <c r="D966" s="2"/>
      <c r="E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row>
    <row r="967" spans="2:58" x14ac:dyDescent="0.45">
      <c r="B967" s="2"/>
      <c r="C967" s="2"/>
      <c r="D967" s="2"/>
      <c r="E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row>
    <row r="968" spans="2:58" x14ac:dyDescent="0.45">
      <c r="B968" s="2"/>
      <c r="C968" s="2"/>
      <c r="D968" s="2"/>
      <c r="E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row>
    <row r="969" spans="2:58" x14ac:dyDescent="0.45">
      <c r="B969" s="2"/>
      <c r="C969" s="2"/>
      <c r="D969" s="2"/>
      <c r="E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row>
    <row r="970" spans="2:58" x14ac:dyDescent="0.45">
      <c r="B970" s="2"/>
      <c r="C970" s="2"/>
      <c r="D970" s="2"/>
      <c r="E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row>
    <row r="971" spans="2:58" x14ac:dyDescent="0.45">
      <c r="B971" s="2"/>
      <c r="C971" s="2"/>
      <c r="D971" s="2"/>
      <c r="E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row>
    <row r="972" spans="2:58" x14ac:dyDescent="0.45">
      <c r="B972" s="2"/>
      <c r="C972" s="2"/>
      <c r="D972" s="2"/>
      <c r="E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row>
    <row r="973" spans="2:58" x14ac:dyDescent="0.45">
      <c r="B973" s="2"/>
      <c r="C973" s="2"/>
      <c r="D973" s="2"/>
      <c r="E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row>
    <row r="974" spans="2:58" x14ac:dyDescent="0.45">
      <c r="B974" s="2"/>
      <c r="C974" s="2"/>
      <c r="D974" s="2"/>
      <c r="E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row>
    <row r="975" spans="2:58" x14ac:dyDescent="0.45">
      <c r="B975" s="2"/>
      <c r="C975" s="2"/>
      <c r="D975" s="2"/>
      <c r="E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row>
    <row r="976" spans="2:58" x14ac:dyDescent="0.45">
      <c r="B976" s="2"/>
      <c r="C976" s="2"/>
      <c r="D976" s="2"/>
      <c r="E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row>
    <row r="977" spans="2:58" x14ac:dyDescent="0.45">
      <c r="B977" s="2"/>
      <c r="C977" s="2"/>
      <c r="D977" s="2"/>
      <c r="E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row>
    <row r="978" spans="2:58" x14ac:dyDescent="0.45">
      <c r="B978" s="2"/>
      <c r="C978" s="2"/>
      <c r="D978" s="2"/>
      <c r="E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row>
    <row r="979" spans="2:58" x14ac:dyDescent="0.45">
      <c r="B979" s="2"/>
      <c r="C979" s="2"/>
      <c r="D979" s="2"/>
      <c r="E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row>
    <row r="980" spans="2:58" x14ac:dyDescent="0.45">
      <c r="B980" s="2"/>
      <c r="C980" s="2"/>
      <c r="D980" s="2"/>
      <c r="E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row>
    <row r="981" spans="2:58" x14ac:dyDescent="0.45">
      <c r="B981" s="2"/>
      <c r="C981" s="2"/>
      <c r="D981" s="2"/>
      <c r="E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row>
    <row r="982" spans="2:58" x14ac:dyDescent="0.45">
      <c r="B982" s="2"/>
      <c r="C982" s="2"/>
      <c r="D982" s="2"/>
      <c r="E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row>
    <row r="983" spans="2:58" x14ac:dyDescent="0.45">
      <c r="B983" s="2"/>
      <c r="C983" s="2"/>
      <c r="D983" s="2"/>
      <c r="E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row>
    <row r="984" spans="2:58" x14ac:dyDescent="0.45">
      <c r="B984" s="2"/>
      <c r="C984" s="2"/>
      <c r="D984" s="2"/>
      <c r="E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row>
    <row r="985" spans="2:58" x14ac:dyDescent="0.45">
      <c r="B985" s="2"/>
      <c r="C985" s="2"/>
      <c r="D985" s="2"/>
      <c r="E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row>
    <row r="986" spans="2:58" x14ac:dyDescent="0.45">
      <c r="B986" s="2"/>
      <c r="C986" s="2"/>
      <c r="D986" s="2"/>
      <c r="E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row>
    <row r="987" spans="2:58" x14ac:dyDescent="0.45">
      <c r="B987" s="2"/>
      <c r="C987" s="2"/>
      <c r="D987" s="2"/>
      <c r="E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row>
    <row r="988" spans="2:58" x14ac:dyDescent="0.45">
      <c r="B988" s="2"/>
      <c r="C988" s="2"/>
      <c r="D988" s="2"/>
      <c r="E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row>
    <row r="989" spans="2:58" x14ac:dyDescent="0.45">
      <c r="B989" s="2"/>
      <c r="C989" s="2"/>
      <c r="D989" s="2"/>
      <c r="E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row>
    <row r="990" spans="2:58" x14ac:dyDescent="0.45">
      <c r="B990" s="2"/>
      <c r="C990" s="2"/>
      <c r="D990" s="2"/>
      <c r="E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row>
    <row r="991" spans="2:58" x14ac:dyDescent="0.45">
      <c r="B991" s="2"/>
      <c r="C991" s="2"/>
      <c r="D991" s="2"/>
      <c r="E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row>
    <row r="992" spans="2:58" x14ac:dyDescent="0.45">
      <c r="B992" s="2"/>
      <c r="C992" s="2"/>
      <c r="D992" s="2"/>
      <c r="E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row>
    <row r="993" spans="2:58" x14ac:dyDescent="0.45">
      <c r="B993" s="2"/>
      <c r="C993" s="2"/>
      <c r="D993" s="2"/>
      <c r="E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row>
    <row r="994" spans="2:58" x14ac:dyDescent="0.45">
      <c r="B994" s="2"/>
      <c r="C994" s="2"/>
      <c r="D994" s="2"/>
      <c r="E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row>
    <row r="995" spans="2:58" x14ac:dyDescent="0.45">
      <c r="B995" s="2"/>
      <c r="C995" s="2"/>
      <c r="D995" s="2"/>
      <c r="E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row>
    <row r="996" spans="2:58" x14ac:dyDescent="0.45">
      <c r="B996" s="2"/>
      <c r="C996" s="2"/>
      <c r="D996" s="2"/>
      <c r="E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row>
    <row r="997" spans="2:58" x14ac:dyDescent="0.45">
      <c r="B997" s="2"/>
      <c r="C997" s="2"/>
      <c r="D997" s="2"/>
      <c r="E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row>
    <row r="998" spans="2:58" x14ac:dyDescent="0.45">
      <c r="B998" s="2"/>
      <c r="C998" s="2"/>
      <c r="D998" s="2"/>
      <c r="E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row>
    <row r="999" spans="2:58" x14ac:dyDescent="0.45">
      <c r="B999" s="2"/>
      <c r="C999" s="2"/>
      <c r="D999" s="2"/>
      <c r="E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row>
    <row r="1000" spans="2:58" x14ac:dyDescent="0.45">
      <c r="B1000" s="2"/>
      <c r="C1000" s="2"/>
      <c r="D1000" s="2"/>
      <c r="E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row>
    <row r="1001" spans="2:58" x14ac:dyDescent="0.45">
      <c r="B1001" s="2"/>
      <c r="C1001" s="2"/>
      <c r="D1001" s="2"/>
      <c r="E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row>
    <row r="1002" spans="2:58" x14ac:dyDescent="0.45">
      <c r="B1002" s="2"/>
      <c r="C1002" s="2"/>
      <c r="D1002" s="2"/>
      <c r="E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row>
    <row r="1003" spans="2:58" x14ac:dyDescent="0.45">
      <c r="B1003" s="2"/>
      <c r="C1003" s="2"/>
      <c r="D1003" s="2"/>
      <c r="E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row>
    <row r="1004" spans="2:58" x14ac:dyDescent="0.45">
      <c r="B1004" s="2"/>
      <c r="C1004" s="2"/>
      <c r="D1004" s="2"/>
      <c r="E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row>
    <row r="1005" spans="2:58" x14ac:dyDescent="0.45">
      <c r="B1005" s="2"/>
      <c r="C1005" s="2"/>
      <c r="D1005" s="2"/>
      <c r="E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row>
    <row r="1006" spans="2:58" x14ac:dyDescent="0.45">
      <c r="B1006" s="2"/>
      <c r="C1006" s="2"/>
      <c r="D1006" s="2"/>
      <c r="E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row>
    <row r="1007" spans="2:58" x14ac:dyDescent="0.45">
      <c r="B1007" s="2"/>
      <c r="C1007" s="2"/>
      <c r="D1007" s="2"/>
      <c r="E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row>
    <row r="1008" spans="2:58" x14ac:dyDescent="0.45">
      <c r="B1008" s="2"/>
      <c r="C1008" s="2"/>
      <c r="D1008" s="2"/>
      <c r="E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row>
    <row r="1009" spans="2:58" x14ac:dyDescent="0.45">
      <c r="B1009" s="2"/>
      <c r="C1009" s="2"/>
      <c r="D1009" s="2"/>
      <c r="E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row>
    <row r="1010" spans="2:58" x14ac:dyDescent="0.45">
      <c r="B1010" s="2"/>
      <c r="C1010" s="2"/>
      <c r="D1010" s="2"/>
      <c r="E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row>
    <row r="1011" spans="2:58" x14ac:dyDescent="0.45">
      <c r="B1011" s="2"/>
      <c r="C1011" s="2"/>
      <c r="D1011" s="2"/>
      <c r="E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row>
    <row r="1012" spans="2:58" x14ac:dyDescent="0.45">
      <c r="B1012" s="2"/>
      <c r="C1012" s="2"/>
      <c r="D1012" s="2"/>
      <c r="E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row>
    <row r="1013" spans="2:58" x14ac:dyDescent="0.45">
      <c r="B1013" s="2"/>
      <c r="C1013" s="2"/>
      <c r="D1013" s="2"/>
      <c r="E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row>
    <row r="1014" spans="2:58" x14ac:dyDescent="0.45">
      <c r="B1014" s="2"/>
      <c r="C1014" s="2"/>
      <c r="D1014" s="2"/>
      <c r="E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row>
    <row r="1015" spans="2:58" x14ac:dyDescent="0.45">
      <c r="B1015" s="2"/>
      <c r="C1015" s="2"/>
      <c r="D1015" s="2"/>
      <c r="E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row>
    <row r="1016" spans="2:58" x14ac:dyDescent="0.45">
      <c r="B1016" s="2"/>
      <c r="C1016" s="2"/>
      <c r="D1016" s="2"/>
      <c r="E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row>
    <row r="1017" spans="2:58" x14ac:dyDescent="0.45">
      <c r="B1017" s="2"/>
      <c r="C1017" s="2"/>
      <c r="D1017" s="2"/>
      <c r="E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row>
    <row r="1018" spans="2:58" x14ac:dyDescent="0.45">
      <c r="B1018" s="2"/>
      <c r="C1018" s="2"/>
      <c r="D1018" s="2"/>
      <c r="E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row>
    <row r="1019" spans="2:58" x14ac:dyDescent="0.45">
      <c r="B1019" s="2"/>
      <c r="C1019" s="2"/>
      <c r="D1019" s="2"/>
      <c r="E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row>
    <row r="1020" spans="2:58" x14ac:dyDescent="0.45">
      <c r="B1020" s="2"/>
      <c r="C1020" s="2"/>
      <c r="D1020" s="2"/>
      <c r="E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row>
    <row r="1021" spans="2:58" x14ac:dyDescent="0.45">
      <c r="B1021" s="2"/>
      <c r="C1021" s="2"/>
      <c r="D1021" s="2"/>
      <c r="E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row>
    <row r="1022" spans="2:58" x14ac:dyDescent="0.45">
      <c r="B1022" s="2"/>
      <c r="C1022" s="2"/>
      <c r="D1022" s="2"/>
      <c r="E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row>
    <row r="1023" spans="2:58" x14ac:dyDescent="0.45">
      <c r="B1023" s="2"/>
      <c r="C1023" s="2"/>
      <c r="D1023" s="2"/>
      <c r="E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row>
    <row r="1024" spans="2:58" x14ac:dyDescent="0.45">
      <c r="B1024" s="2"/>
      <c r="C1024" s="2"/>
      <c r="D1024" s="2"/>
      <c r="E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row>
    <row r="1025" spans="2:58" x14ac:dyDescent="0.45">
      <c r="B1025" s="2"/>
      <c r="C1025" s="2"/>
      <c r="D1025" s="2"/>
      <c r="E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row>
    <row r="1026" spans="2:58" x14ac:dyDescent="0.45">
      <c r="B1026" s="2"/>
      <c r="C1026" s="2"/>
      <c r="D1026" s="2"/>
      <c r="E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row>
    <row r="1027" spans="2:58" x14ac:dyDescent="0.45">
      <c r="B1027" s="2"/>
      <c r="C1027" s="2"/>
      <c r="D1027" s="2"/>
      <c r="E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row>
    <row r="1028" spans="2:58" x14ac:dyDescent="0.45">
      <c r="B1028" s="2"/>
      <c r="C1028" s="2"/>
      <c r="D1028" s="2"/>
      <c r="E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row>
    <row r="1029" spans="2:58" x14ac:dyDescent="0.45">
      <c r="B1029" s="2"/>
      <c r="C1029" s="2"/>
      <c r="D1029" s="2"/>
      <c r="E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row>
    <row r="1030" spans="2:58" x14ac:dyDescent="0.45">
      <c r="B1030" s="2"/>
      <c r="C1030" s="2"/>
      <c r="D1030" s="2"/>
      <c r="E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row>
    <row r="1031" spans="2:58" x14ac:dyDescent="0.45">
      <c r="B1031" s="2"/>
      <c r="C1031" s="2"/>
      <c r="D1031" s="2"/>
      <c r="E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row>
    <row r="1032" spans="2:58" x14ac:dyDescent="0.45">
      <c r="B1032" s="2"/>
      <c r="C1032" s="2"/>
      <c r="D1032" s="2"/>
      <c r="E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row>
    <row r="1033" spans="2:58" x14ac:dyDescent="0.45">
      <c r="B1033" s="2"/>
      <c r="C1033" s="2"/>
      <c r="D1033" s="2"/>
      <c r="E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row>
    <row r="1034" spans="2:58" x14ac:dyDescent="0.45">
      <c r="B1034" s="2"/>
      <c r="C1034" s="2"/>
      <c r="D1034" s="2"/>
      <c r="E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row>
    <row r="1035" spans="2:58" x14ac:dyDescent="0.45">
      <c r="B1035" s="2"/>
      <c r="C1035" s="2"/>
      <c r="D1035" s="2"/>
      <c r="E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row>
    <row r="1036" spans="2:58" x14ac:dyDescent="0.45">
      <c r="B1036" s="2"/>
      <c r="C1036" s="2"/>
      <c r="D1036" s="2"/>
      <c r="E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row>
    <row r="1037" spans="2:58" x14ac:dyDescent="0.45">
      <c r="B1037" s="2"/>
      <c r="C1037" s="2"/>
      <c r="D1037" s="2"/>
      <c r="E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row>
    <row r="1038" spans="2:58" x14ac:dyDescent="0.45">
      <c r="B1038" s="2"/>
      <c r="C1038" s="2"/>
      <c r="D1038" s="2"/>
      <c r="E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row>
    <row r="1039" spans="2:58" x14ac:dyDescent="0.45">
      <c r="B1039" s="2"/>
      <c r="C1039" s="2"/>
      <c r="D1039" s="2"/>
      <c r="E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row>
    <row r="1040" spans="2:58" x14ac:dyDescent="0.45">
      <c r="B1040" s="2"/>
      <c r="C1040" s="2"/>
      <c r="D1040" s="2"/>
      <c r="E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row>
    <row r="1041" spans="2:58" x14ac:dyDescent="0.45">
      <c r="B1041" s="2"/>
      <c r="C1041" s="2"/>
      <c r="D1041" s="2"/>
      <c r="E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row>
    <row r="1042" spans="2:58" x14ac:dyDescent="0.45">
      <c r="B1042" s="2"/>
      <c r="C1042" s="2"/>
      <c r="D1042" s="2"/>
      <c r="E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row>
    <row r="1043" spans="2:58" x14ac:dyDescent="0.45">
      <c r="B1043" s="2"/>
      <c r="C1043" s="2"/>
      <c r="D1043" s="2"/>
      <c r="E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row>
    <row r="1044" spans="2:58" x14ac:dyDescent="0.45">
      <c r="B1044" s="2"/>
      <c r="C1044" s="2"/>
      <c r="D1044" s="2"/>
      <c r="E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row>
    <row r="1045" spans="2:58" x14ac:dyDescent="0.45">
      <c r="B1045" s="2"/>
      <c r="C1045" s="2"/>
      <c r="D1045" s="2"/>
      <c r="E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row>
    <row r="1046" spans="2:58" x14ac:dyDescent="0.45">
      <c r="B1046" s="2"/>
      <c r="C1046" s="2"/>
      <c r="D1046" s="2"/>
      <c r="E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row>
    <row r="1047" spans="2:58" x14ac:dyDescent="0.45">
      <c r="B1047" s="2"/>
      <c r="C1047" s="2"/>
      <c r="D1047" s="2"/>
      <c r="E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row>
    <row r="1048" spans="2:58" x14ac:dyDescent="0.45">
      <c r="B1048" s="2"/>
      <c r="C1048" s="2"/>
      <c r="D1048" s="2"/>
      <c r="E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row>
    <row r="1049" spans="2:58" x14ac:dyDescent="0.45">
      <c r="B1049" s="2"/>
      <c r="C1049" s="2"/>
      <c r="D1049" s="2"/>
      <c r="E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row>
    <row r="1050" spans="2:58" x14ac:dyDescent="0.45">
      <c r="B1050" s="2"/>
      <c r="C1050" s="2"/>
      <c r="D1050" s="2"/>
      <c r="E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row>
    <row r="1051" spans="2:58" x14ac:dyDescent="0.45">
      <c r="B1051" s="2"/>
      <c r="C1051" s="2"/>
      <c r="D1051" s="2"/>
      <c r="E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row>
    <row r="1052" spans="2:58" x14ac:dyDescent="0.45">
      <c r="B1052" s="2"/>
      <c r="C1052" s="2"/>
      <c r="D1052" s="2"/>
      <c r="E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row>
    <row r="1053" spans="2:58" x14ac:dyDescent="0.45">
      <c r="B1053" s="2"/>
      <c r="C1053" s="2"/>
      <c r="D1053" s="2"/>
      <c r="E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row>
    <row r="1054" spans="2:58" x14ac:dyDescent="0.45">
      <c r="B1054" s="2"/>
      <c r="C1054" s="2"/>
      <c r="D1054" s="2"/>
      <c r="E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row>
    <row r="1055" spans="2:58" x14ac:dyDescent="0.45">
      <c r="B1055" s="2"/>
      <c r="C1055" s="2"/>
      <c r="D1055" s="2"/>
      <c r="E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row>
    <row r="1056" spans="2:58" x14ac:dyDescent="0.45">
      <c r="B1056" s="2"/>
      <c r="C1056" s="2"/>
      <c r="D1056" s="2"/>
      <c r="E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row>
    <row r="1057" spans="2:58" x14ac:dyDescent="0.45">
      <c r="B1057" s="2"/>
      <c r="C1057" s="2"/>
      <c r="D1057" s="2"/>
      <c r="E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row>
    <row r="1058" spans="2:58" x14ac:dyDescent="0.45">
      <c r="B1058" s="2"/>
      <c r="C1058" s="2"/>
      <c r="D1058" s="2"/>
      <c r="E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row>
    <row r="1059" spans="2:58" x14ac:dyDescent="0.45">
      <c r="B1059" s="2"/>
      <c r="C1059" s="2"/>
      <c r="D1059" s="2"/>
      <c r="E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row>
    <row r="1060" spans="2:58" x14ac:dyDescent="0.45">
      <c r="B1060" s="2"/>
      <c r="C1060" s="2"/>
      <c r="D1060" s="2"/>
      <c r="E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row>
    <row r="1061" spans="2:58" x14ac:dyDescent="0.45">
      <c r="B1061" s="2"/>
      <c r="C1061" s="2"/>
      <c r="D1061" s="2"/>
      <c r="E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row>
    <row r="1062" spans="2:58" x14ac:dyDescent="0.45">
      <c r="B1062" s="2"/>
      <c r="C1062" s="2"/>
      <c r="D1062" s="2"/>
      <c r="E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row>
    <row r="1063" spans="2:58" x14ac:dyDescent="0.45">
      <c r="B1063" s="2"/>
      <c r="C1063" s="2"/>
      <c r="D1063" s="2"/>
      <c r="E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row>
    <row r="1064" spans="2:58" x14ac:dyDescent="0.45">
      <c r="B1064" s="2"/>
      <c r="C1064" s="2"/>
      <c r="D1064" s="2"/>
      <c r="E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row>
    <row r="1065" spans="2:58" x14ac:dyDescent="0.45">
      <c r="B1065" s="2"/>
      <c r="C1065" s="2"/>
      <c r="D1065" s="2"/>
      <c r="E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row>
    <row r="1066" spans="2:58" x14ac:dyDescent="0.45">
      <c r="B1066" s="2"/>
      <c r="C1066" s="2"/>
      <c r="D1066" s="2"/>
      <c r="E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row>
    <row r="1067" spans="2:58" x14ac:dyDescent="0.45">
      <c r="B1067" s="2"/>
      <c r="C1067" s="2"/>
      <c r="D1067" s="2"/>
      <c r="E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row>
    <row r="1068" spans="2:58" x14ac:dyDescent="0.45">
      <c r="B1068" s="2"/>
      <c r="C1068" s="2"/>
      <c r="D1068" s="2"/>
      <c r="E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row>
    <row r="1069" spans="2:58" x14ac:dyDescent="0.45">
      <c r="B1069" s="2"/>
      <c r="C1069" s="2"/>
      <c r="D1069" s="2"/>
      <c r="E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row>
    <row r="1070" spans="2:58" x14ac:dyDescent="0.45">
      <c r="B1070" s="2"/>
      <c r="C1070" s="2"/>
      <c r="D1070" s="2"/>
      <c r="E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row>
    <row r="1071" spans="2:58" x14ac:dyDescent="0.45">
      <c r="B1071" s="2"/>
      <c r="C1071" s="2"/>
      <c r="D1071" s="2"/>
      <c r="E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row>
    <row r="1072" spans="2:58" x14ac:dyDescent="0.45">
      <c r="B1072" s="2"/>
      <c r="C1072" s="2"/>
      <c r="D1072" s="2"/>
      <c r="E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row>
    <row r="1073" spans="2:58" x14ac:dyDescent="0.45">
      <c r="B1073" s="2"/>
      <c r="C1073" s="2"/>
      <c r="D1073" s="2"/>
      <c r="E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row>
    <row r="1074" spans="2:58" x14ac:dyDescent="0.45">
      <c r="B1074" s="2"/>
      <c r="C1074" s="2"/>
      <c r="D1074" s="2"/>
      <c r="E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row>
    <row r="1075" spans="2:58" x14ac:dyDescent="0.45">
      <c r="B1075" s="2"/>
      <c r="C1075" s="2"/>
      <c r="D1075" s="2"/>
      <c r="E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row>
    <row r="1076" spans="2:58" x14ac:dyDescent="0.45">
      <c r="B1076" s="2"/>
      <c r="C1076" s="2"/>
      <c r="D1076" s="2"/>
      <c r="E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row>
  </sheetData>
  <phoneticPr fontId="0" type="noConversion"/>
  <printOptions horizontalCentered="1" verticalCentered="1"/>
  <pageMargins left="0.25" right="0.25" top="0.75" bottom="0.75" header="0.3" footer="0.3"/>
  <pageSetup scale="60" orientation="landscape" horizontalDpi="300" verticalDpi="300" r:id="rId1"/>
  <headerFooter alignWithMargins="0"/>
  <ignoredErrors>
    <ignoredError sqref="I41:K41" formulaRange="1"/>
  </ignoredError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F1095"/>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9.265625" defaultRowHeight="14.25" x14ac:dyDescent="0.45"/>
  <cols>
    <col min="1" max="1" width="49.59765625" style="6" bestFit="1" customWidth="1"/>
    <col min="2" max="4" width="10.73046875" style="7" customWidth="1"/>
    <col min="5" max="5" width="10.73046875" style="7" bestFit="1" customWidth="1"/>
    <col min="6" max="6" width="10.73046875" style="17" bestFit="1" customWidth="1"/>
    <col min="7" max="7" width="10.73046875" style="18" bestFit="1" customWidth="1"/>
    <col min="8" max="8" width="11.265625" style="17" bestFit="1" customWidth="1"/>
    <col min="9" max="11" width="11.73046875" style="17" bestFit="1" customWidth="1"/>
    <col min="12" max="15" width="10.59765625" style="17" customWidth="1"/>
    <col min="16" max="26" width="10.59765625" style="7" customWidth="1"/>
    <col min="27" max="58" width="9.265625" style="7"/>
    <col min="59" max="16384" width="9.265625" style="2"/>
  </cols>
  <sheetData>
    <row r="1" spans="1:58" x14ac:dyDescent="0.45">
      <c r="A1" s="4" t="str">
        <f>Inputs!A1</f>
        <v>Home Depot, Inc.</v>
      </c>
      <c r="B1" s="2"/>
      <c r="C1" s="2"/>
      <c r="D1" s="2"/>
      <c r="E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row>
    <row r="2" spans="1:58" x14ac:dyDescent="0.45">
      <c r="A2" s="5" t="s">
        <v>182</v>
      </c>
      <c r="B2" s="2"/>
      <c r="C2" s="2"/>
      <c r="D2" s="2"/>
      <c r="E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row>
    <row r="4" spans="1:58" s="113" customFormat="1" ht="14.65" thickBot="1" x14ac:dyDescent="0.5">
      <c r="A4" s="105" t="str">
        <f>CONCATENATE("Fiscal Years Ending ",Inputs!B7)</f>
        <v>Fiscal Years Ending 1/31</v>
      </c>
      <c r="B4" s="106">
        <v>2012</v>
      </c>
      <c r="C4" s="106">
        <v>2013</v>
      </c>
      <c r="D4" s="106">
        <v>2014</v>
      </c>
      <c r="E4" s="106">
        <v>2015</v>
      </c>
      <c r="F4" s="106">
        <v>2016</v>
      </c>
      <c r="G4" s="106">
        <v>2017</v>
      </c>
      <c r="H4" s="106">
        <v>2018</v>
      </c>
      <c r="I4" s="106">
        <v>2019</v>
      </c>
      <c r="J4" s="106">
        <v>2020</v>
      </c>
      <c r="K4" s="106">
        <v>2021</v>
      </c>
    </row>
    <row r="5" spans="1:58" s="9" customFormat="1" x14ac:dyDescent="0.45">
      <c r="A5" s="327" t="s">
        <v>183</v>
      </c>
      <c r="B5" s="328"/>
      <c r="C5" s="328"/>
      <c r="D5" s="328"/>
      <c r="E5" s="328"/>
      <c r="F5" s="328"/>
      <c r="G5" s="328"/>
      <c r="H5" s="328"/>
      <c r="I5" s="328"/>
      <c r="J5" s="328"/>
      <c r="K5" s="328"/>
      <c r="L5" s="19"/>
      <c r="M5" s="19"/>
      <c r="N5" s="19"/>
      <c r="O5" s="19"/>
    </row>
    <row r="6" spans="1:58" s="9" customFormat="1" x14ac:dyDescent="0.45">
      <c r="A6" s="6" t="s">
        <v>138</v>
      </c>
      <c r="B6" s="31">
        <v>3883</v>
      </c>
      <c r="C6" s="31">
        <v>4535</v>
      </c>
      <c r="D6" s="31">
        <v>5385</v>
      </c>
      <c r="E6" s="31">
        <v>6345</v>
      </c>
      <c r="F6" s="31">
        <v>7009</v>
      </c>
      <c r="G6" s="31">
        <v>7957</v>
      </c>
      <c r="H6" s="31">
        <v>8630</v>
      </c>
      <c r="I6" s="31">
        <v>11121</v>
      </c>
      <c r="J6" s="31">
        <v>11242</v>
      </c>
      <c r="K6" s="31">
        <v>12866</v>
      </c>
      <c r="L6" s="19"/>
      <c r="M6" s="19"/>
      <c r="N6" s="19"/>
      <c r="O6" s="19"/>
    </row>
    <row r="7" spans="1:58" s="9" customFormat="1" ht="28.5" x14ac:dyDescent="0.45">
      <c r="A7" s="8" t="s">
        <v>184</v>
      </c>
      <c r="B7" s="31"/>
      <c r="C7" s="31"/>
      <c r="D7" s="31"/>
      <c r="E7" s="31"/>
      <c r="F7" s="31"/>
      <c r="G7" s="31"/>
      <c r="H7" s="31"/>
      <c r="I7" s="31"/>
      <c r="J7" s="31"/>
      <c r="K7" s="31"/>
      <c r="L7" s="19"/>
      <c r="M7" s="19"/>
      <c r="N7" s="19"/>
      <c r="O7" s="19"/>
    </row>
    <row r="8" spans="1:58" x14ac:dyDescent="0.45">
      <c r="A8" s="6" t="s">
        <v>185</v>
      </c>
      <c r="B8" s="31">
        <v>1682</v>
      </c>
      <c r="C8" s="31">
        <v>1684</v>
      </c>
      <c r="D8" s="31">
        <v>1757</v>
      </c>
      <c r="E8" s="31">
        <v>1786</v>
      </c>
      <c r="F8" s="31">
        <v>1863</v>
      </c>
      <c r="G8" s="31">
        <v>1973</v>
      </c>
      <c r="H8" s="31">
        <v>2062</v>
      </c>
      <c r="I8" s="31">
        <v>2152</v>
      </c>
      <c r="J8" s="31">
        <v>2296</v>
      </c>
      <c r="K8" s="31">
        <v>2519</v>
      </c>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row>
    <row r="9" spans="1:58" x14ac:dyDescent="0.45">
      <c r="A9" s="6" t="s">
        <v>186</v>
      </c>
      <c r="B9" s="31">
        <v>215</v>
      </c>
      <c r="C9" s="31">
        <v>218</v>
      </c>
      <c r="D9" s="31">
        <v>228</v>
      </c>
      <c r="E9" s="31">
        <v>225</v>
      </c>
      <c r="F9" s="31">
        <v>244</v>
      </c>
      <c r="G9" s="31">
        <v>267</v>
      </c>
      <c r="H9" s="31">
        <v>273</v>
      </c>
      <c r="I9" s="31">
        <v>282</v>
      </c>
      <c r="J9" s="31">
        <v>251</v>
      </c>
      <c r="K9" s="31">
        <v>310</v>
      </c>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row>
    <row r="10" spans="1:58" s="1" customFormat="1" x14ac:dyDescent="0.45">
      <c r="A10" s="6" t="s">
        <v>187</v>
      </c>
      <c r="B10" s="31">
        <v>0</v>
      </c>
      <c r="C10" s="31">
        <v>0</v>
      </c>
      <c r="D10" s="31">
        <v>0</v>
      </c>
      <c r="E10" s="31">
        <v>0</v>
      </c>
      <c r="F10" s="31">
        <v>0</v>
      </c>
      <c r="G10" s="31">
        <v>0</v>
      </c>
      <c r="H10" s="31">
        <v>0</v>
      </c>
      <c r="I10" s="31">
        <v>247</v>
      </c>
      <c r="J10" s="31">
        <v>0</v>
      </c>
      <c r="K10" s="31">
        <v>0</v>
      </c>
      <c r="L10" s="20"/>
      <c r="M10" s="20"/>
      <c r="N10" s="20"/>
      <c r="O10" s="20"/>
    </row>
    <row r="11" spans="1:58" s="1" customFormat="1" x14ac:dyDescent="0.45">
      <c r="A11" s="6" t="s">
        <v>188</v>
      </c>
      <c r="B11" s="31">
        <v>0</v>
      </c>
      <c r="C11" s="31">
        <v>0</v>
      </c>
      <c r="D11" s="31">
        <v>0</v>
      </c>
      <c r="E11" s="31">
        <v>-323</v>
      </c>
      <c r="F11" s="31">
        <v>-144</v>
      </c>
      <c r="G11" s="31">
        <v>0</v>
      </c>
      <c r="H11" s="31">
        <v>0</v>
      </c>
      <c r="I11" s="31">
        <v>0</v>
      </c>
      <c r="J11" s="31">
        <v>0</v>
      </c>
      <c r="K11" s="31">
        <v>0</v>
      </c>
      <c r="L11" s="20"/>
      <c r="M11" s="20"/>
      <c r="N11" s="20"/>
      <c r="O11" s="20"/>
    </row>
    <row r="12" spans="1:58" s="1" customFormat="1" x14ac:dyDescent="0.45">
      <c r="A12" s="6" t="s">
        <v>189</v>
      </c>
      <c r="B12" s="31">
        <v>0</v>
      </c>
      <c r="C12" s="31">
        <v>97</v>
      </c>
      <c r="D12" s="31">
        <v>0</v>
      </c>
      <c r="E12" s="31">
        <v>0</v>
      </c>
      <c r="F12" s="31">
        <v>0</v>
      </c>
      <c r="G12" s="31">
        <v>0</v>
      </c>
      <c r="H12" s="31">
        <v>0</v>
      </c>
      <c r="I12" s="31">
        <v>0</v>
      </c>
      <c r="J12" s="31">
        <v>0</v>
      </c>
      <c r="K12" s="31">
        <v>0</v>
      </c>
      <c r="L12" s="20"/>
      <c r="M12" s="20"/>
      <c r="N12" s="20"/>
      <c r="O12" s="20"/>
    </row>
    <row r="13" spans="1:58" s="1" customFormat="1" ht="28.5" x14ac:dyDescent="0.45">
      <c r="A13" s="8" t="s">
        <v>190</v>
      </c>
      <c r="B13" s="31"/>
      <c r="C13" s="31"/>
      <c r="D13" s="31"/>
      <c r="E13" s="31"/>
      <c r="F13" s="31"/>
      <c r="G13" s="31"/>
      <c r="H13" s="31"/>
      <c r="I13" s="31"/>
      <c r="J13" s="31"/>
      <c r="K13" s="31"/>
      <c r="L13" s="20"/>
      <c r="M13" s="20"/>
      <c r="N13" s="20"/>
      <c r="O13" s="20"/>
    </row>
    <row r="14" spans="1:58" x14ac:dyDescent="0.45">
      <c r="A14" s="6" t="s">
        <v>191</v>
      </c>
      <c r="B14" s="31">
        <v>-170</v>
      </c>
      <c r="C14" s="31">
        <v>-143</v>
      </c>
      <c r="D14" s="31">
        <v>-15</v>
      </c>
      <c r="E14" s="31">
        <v>-81</v>
      </c>
      <c r="F14" s="31">
        <v>-181</v>
      </c>
      <c r="G14" s="31">
        <v>-138</v>
      </c>
      <c r="H14" s="31">
        <v>139</v>
      </c>
      <c r="I14" s="31">
        <v>33</v>
      </c>
      <c r="J14" s="31">
        <v>-170</v>
      </c>
      <c r="K14" s="31">
        <v>-465</v>
      </c>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row>
    <row r="15" spans="1:58" s="1" customFormat="1" x14ac:dyDescent="0.45">
      <c r="A15" s="6" t="s">
        <v>192</v>
      </c>
      <c r="B15" s="31">
        <v>256</v>
      </c>
      <c r="C15" s="31">
        <v>-350</v>
      </c>
      <c r="D15" s="31">
        <v>-455</v>
      </c>
      <c r="E15" s="31">
        <v>-124</v>
      </c>
      <c r="F15" s="31">
        <v>-546</v>
      </c>
      <c r="G15" s="31">
        <v>-769</v>
      </c>
      <c r="H15" s="31">
        <v>-84</v>
      </c>
      <c r="I15" s="31">
        <v>-1244</v>
      </c>
      <c r="J15" s="31">
        <v>-593</v>
      </c>
      <c r="K15" s="31">
        <v>-1657</v>
      </c>
      <c r="L15" s="20"/>
      <c r="M15" s="20"/>
      <c r="N15" s="20"/>
      <c r="O15" s="20"/>
    </row>
    <row r="16" spans="1:58" s="1" customFormat="1" x14ac:dyDescent="0.45">
      <c r="A16" s="6" t="s">
        <v>193</v>
      </c>
      <c r="B16" s="31">
        <v>159</v>
      </c>
      <c r="C16" s="31">
        <v>93</v>
      </c>
      <c r="D16" s="31">
        <v>-5</v>
      </c>
      <c r="E16" s="31">
        <v>-199</v>
      </c>
      <c r="F16" s="31">
        <v>-5</v>
      </c>
      <c r="G16" s="31">
        <v>-48</v>
      </c>
      <c r="H16" s="31">
        <v>-10</v>
      </c>
      <c r="I16" s="31">
        <v>-257</v>
      </c>
      <c r="J16" s="31">
        <v>-135</v>
      </c>
      <c r="K16" s="31">
        <v>43</v>
      </c>
      <c r="L16" s="20"/>
      <c r="M16" s="20"/>
      <c r="N16" s="20"/>
      <c r="O16" s="20"/>
    </row>
    <row r="17" spans="1:58" x14ac:dyDescent="0.45">
      <c r="A17" s="6" t="s">
        <v>194</v>
      </c>
      <c r="B17" s="31">
        <v>422</v>
      </c>
      <c r="C17" s="31">
        <v>698</v>
      </c>
      <c r="D17" s="31">
        <v>605</v>
      </c>
      <c r="E17" s="31">
        <v>244</v>
      </c>
      <c r="F17" s="31">
        <v>888</v>
      </c>
      <c r="G17" s="31">
        <v>446</v>
      </c>
      <c r="H17" s="31">
        <v>352</v>
      </c>
      <c r="I17" s="31">
        <v>743</v>
      </c>
      <c r="J17" s="31">
        <v>68</v>
      </c>
      <c r="K17" s="31">
        <v>5118</v>
      </c>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row>
    <row r="18" spans="1:58" x14ac:dyDescent="0.45">
      <c r="A18" s="6" t="s">
        <v>195</v>
      </c>
      <c r="B18" s="31">
        <v>-29</v>
      </c>
      <c r="C18" s="31">
        <v>121</v>
      </c>
      <c r="D18" s="31">
        <v>75</v>
      </c>
      <c r="E18" s="31">
        <v>146</v>
      </c>
      <c r="F18" s="31">
        <v>109</v>
      </c>
      <c r="G18" s="31">
        <v>99</v>
      </c>
      <c r="H18" s="31">
        <v>128</v>
      </c>
      <c r="I18" s="31">
        <v>80</v>
      </c>
      <c r="J18" s="31">
        <v>334</v>
      </c>
      <c r="K18" s="31">
        <v>702</v>
      </c>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row>
    <row r="19" spans="1:58" x14ac:dyDescent="0.45">
      <c r="A19" s="6" t="s">
        <v>196</v>
      </c>
      <c r="B19" s="31">
        <v>14</v>
      </c>
      <c r="C19" s="31">
        <v>87</v>
      </c>
      <c r="D19" s="31">
        <v>119</v>
      </c>
      <c r="E19" s="31">
        <v>168</v>
      </c>
      <c r="F19" s="31">
        <v>154</v>
      </c>
      <c r="G19" s="31">
        <v>109</v>
      </c>
      <c r="H19" s="31">
        <v>29</v>
      </c>
      <c r="I19" s="31">
        <v>-42</v>
      </c>
      <c r="J19" s="31">
        <v>44</v>
      </c>
      <c r="K19" s="31">
        <v>-149</v>
      </c>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row>
    <row r="20" spans="1:58" x14ac:dyDescent="0.45">
      <c r="A20" s="6" t="s">
        <v>197</v>
      </c>
      <c r="B20" s="31">
        <v>170</v>
      </c>
      <c r="C20" s="31">
        <v>107</v>
      </c>
      <c r="D20" s="31">
        <v>-31</v>
      </c>
      <c r="E20" s="31">
        <v>159</v>
      </c>
      <c r="F20" s="31">
        <v>15</v>
      </c>
      <c r="G20" s="31">
        <v>-117</v>
      </c>
      <c r="H20" s="31">
        <v>92</v>
      </c>
      <c r="I20" s="31">
        <v>26</v>
      </c>
      <c r="J20" s="31">
        <v>202</v>
      </c>
      <c r="K20" s="31">
        <v>-569</v>
      </c>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row>
    <row r="21" spans="1:58" x14ac:dyDescent="0.45">
      <c r="A21" s="6" t="s">
        <v>198</v>
      </c>
      <c r="B21" s="31">
        <v>0</v>
      </c>
      <c r="C21" s="31">
        <v>0</v>
      </c>
      <c r="D21" s="31">
        <v>0</v>
      </c>
      <c r="E21" s="31">
        <v>0</v>
      </c>
      <c r="F21" s="31">
        <v>0</v>
      </c>
      <c r="G21" s="31">
        <v>0</v>
      </c>
      <c r="H21" s="31">
        <v>0</v>
      </c>
      <c r="I21" s="31">
        <v>-103</v>
      </c>
      <c r="J21" s="31">
        <v>184</v>
      </c>
      <c r="K21" s="31">
        <v>121</v>
      </c>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row>
    <row r="22" spans="1:58" x14ac:dyDescent="0.45">
      <c r="A22" s="6" t="s">
        <v>199</v>
      </c>
      <c r="B22" s="31">
        <v>-2</v>
      </c>
      <c r="C22" s="31">
        <v>-180</v>
      </c>
      <c r="D22" s="31">
        <v>13</v>
      </c>
      <c r="E22" s="31">
        <v>-152</v>
      </c>
      <c r="F22" s="31">
        <v>0</v>
      </c>
      <c r="G22" s="31">
        <v>0</v>
      </c>
      <c r="H22" s="31">
        <v>0</v>
      </c>
      <c r="I22" s="31">
        <v>0</v>
      </c>
      <c r="J22" s="31">
        <v>0</v>
      </c>
      <c r="K22" s="31">
        <v>0</v>
      </c>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row>
    <row r="23" spans="1:58" s="1" customFormat="1" x14ac:dyDescent="0.45">
      <c r="A23" s="6" t="s">
        <v>200</v>
      </c>
      <c r="B23" s="31">
        <v>51</v>
      </c>
      <c r="C23" s="31">
        <v>8</v>
      </c>
      <c r="D23" s="31">
        <v>-48</v>
      </c>
      <c r="E23" s="31">
        <v>48</v>
      </c>
      <c r="F23" s="31">
        <v>-33</v>
      </c>
      <c r="G23" s="31">
        <v>4</v>
      </c>
      <c r="H23" s="31">
        <v>420</v>
      </c>
      <c r="I23" s="31">
        <v>0</v>
      </c>
      <c r="J23" s="31">
        <v>0</v>
      </c>
      <c r="K23" s="31">
        <v>0</v>
      </c>
      <c r="L23" s="20"/>
      <c r="M23" s="20"/>
      <c r="N23" s="20"/>
      <c r="O23" s="20"/>
    </row>
    <row r="24" spans="1:58" x14ac:dyDescent="0.45">
      <c r="A24" s="4" t="s">
        <v>201</v>
      </c>
      <c r="B24" s="88">
        <v>6651</v>
      </c>
      <c r="C24" s="88">
        <v>6975</v>
      </c>
      <c r="D24" s="88">
        <v>7628</v>
      </c>
      <c r="E24" s="88">
        <v>8242</v>
      </c>
      <c r="F24" s="88">
        <v>9373</v>
      </c>
      <c r="G24" s="88">
        <v>9783</v>
      </c>
      <c r="H24" s="88">
        <v>12031</v>
      </c>
      <c r="I24" s="88">
        <v>13038</v>
      </c>
      <c r="J24" s="88">
        <v>13723</v>
      </c>
      <c r="K24" s="88">
        <v>18839</v>
      </c>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row>
    <row r="25" spans="1:58" x14ac:dyDescent="0.45">
      <c r="A25" s="2"/>
      <c r="B25" s="31"/>
      <c r="C25" s="31"/>
      <c r="D25" s="31"/>
      <c r="E25" s="31"/>
      <c r="F25" s="31"/>
      <c r="G25" s="31"/>
      <c r="H25" s="31"/>
      <c r="I25" s="31"/>
      <c r="J25" s="31"/>
      <c r="K25" s="31"/>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row>
    <row r="26" spans="1:58" x14ac:dyDescent="0.45">
      <c r="A26" s="4" t="s">
        <v>202</v>
      </c>
      <c r="B26" s="31"/>
      <c r="C26" s="31"/>
      <c r="D26" s="31"/>
      <c r="E26" s="31"/>
      <c r="F26" s="31"/>
      <c r="G26" s="31"/>
      <c r="H26" s="31"/>
      <c r="I26" s="31"/>
      <c r="J26" s="31"/>
      <c r="K26" s="31"/>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row>
    <row r="27" spans="1:58" x14ac:dyDescent="0.45">
      <c r="A27" s="6" t="s">
        <v>203</v>
      </c>
      <c r="B27" s="31">
        <v>-1221</v>
      </c>
      <c r="C27" s="31">
        <v>-1312</v>
      </c>
      <c r="D27" s="31">
        <v>-1389</v>
      </c>
      <c r="E27" s="31">
        <v>-1442</v>
      </c>
      <c r="F27" s="31">
        <v>-1503</v>
      </c>
      <c r="G27" s="31">
        <v>-1621</v>
      </c>
      <c r="H27" s="31">
        <v>-1897</v>
      </c>
      <c r="I27" s="31">
        <v>-2442</v>
      </c>
      <c r="J27" s="31">
        <v>-2678</v>
      </c>
      <c r="K27" s="31">
        <v>-2463</v>
      </c>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row>
    <row r="28" spans="1:58" x14ac:dyDescent="0.45">
      <c r="A28" s="6" t="s">
        <v>204</v>
      </c>
      <c r="B28" s="31">
        <v>0</v>
      </c>
      <c r="C28" s="31">
        <v>0</v>
      </c>
      <c r="D28" s="31">
        <v>0</v>
      </c>
      <c r="E28" s="31">
        <v>323</v>
      </c>
      <c r="F28" s="31">
        <v>144</v>
      </c>
      <c r="G28" s="31">
        <v>0</v>
      </c>
      <c r="H28" s="31">
        <v>0</v>
      </c>
      <c r="I28" s="31">
        <v>0</v>
      </c>
      <c r="J28" s="31">
        <v>0</v>
      </c>
      <c r="K28" s="31">
        <v>0</v>
      </c>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row>
    <row r="29" spans="1:58" s="1" customFormat="1" x14ac:dyDescent="0.45">
      <c r="A29" s="6" t="s">
        <v>205</v>
      </c>
      <c r="B29" s="31">
        <v>101</v>
      </c>
      <c r="C29" s="31">
        <v>0</v>
      </c>
      <c r="D29" s="31">
        <v>0</v>
      </c>
      <c r="E29" s="31">
        <v>0</v>
      </c>
      <c r="F29" s="31">
        <v>0</v>
      </c>
      <c r="G29" s="31">
        <v>0</v>
      </c>
      <c r="H29" s="31">
        <v>0</v>
      </c>
      <c r="I29" s="31">
        <v>0</v>
      </c>
      <c r="J29" s="31">
        <v>0</v>
      </c>
      <c r="K29" s="31">
        <v>0</v>
      </c>
      <c r="L29" s="20"/>
      <c r="M29" s="20"/>
      <c r="N29" s="20"/>
      <c r="O29" s="20"/>
    </row>
    <row r="30" spans="1:58" s="1" customFormat="1" x14ac:dyDescent="0.45">
      <c r="A30" s="6" t="s">
        <v>206</v>
      </c>
      <c r="B30" s="31">
        <v>-65</v>
      </c>
      <c r="C30" s="31">
        <v>-170</v>
      </c>
      <c r="D30" s="31">
        <v>-206</v>
      </c>
      <c r="E30" s="31">
        <v>-200</v>
      </c>
      <c r="F30" s="31">
        <v>-1666</v>
      </c>
      <c r="G30" s="31">
        <v>0</v>
      </c>
      <c r="H30" s="31">
        <v>-374</v>
      </c>
      <c r="I30" s="31">
        <v>-21</v>
      </c>
      <c r="J30" s="31">
        <v>0</v>
      </c>
      <c r="K30" s="31">
        <v>-7780</v>
      </c>
      <c r="L30" s="20"/>
      <c r="M30" s="20"/>
      <c r="N30" s="20"/>
      <c r="O30" s="20"/>
    </row>
    <row r="31" spans="1:58" x14ac:dyDescent="0.45">
      <c r="A31" s="6" t="s">
        <v>207</v>
      </c>
      <c r="B31" s="31">
        <v>56</v>
      </c>
      <c r="C31" s="31">
        <v>50</v>
      </c>
      <c r="D31" s="31">
        <v>88</v>
      </c>
      <c r="E31" s="31">
        <v>48</v>
      </c>
      <c r="F31" s="31">
        <v>43</v>
      </c>
      <c r="G31" s="31">
        <v>38</v>
      </c>
      <c r="H31" s="31">
        <v>47</v>
      </c>
      <c r="I31" s="31">
        <v>33</v>
      </c>
      <c r="J31" s="31">
        <v>37</v>
      </c>
      <c r="K31" s="31">
        <v>0</v>
      </c>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row>
    <row r="32" spans="1:58" s="1" customFormat="1" x14ac:dyDescent="0.45">
      <c r="A32" s="6" t="s">
        <v>208</v>
      </c>
      <c r="B32" s="31">
        <v>0</v>
      </c>
      <c r="C32" s="31">
        <v>0</v>
      </c>
      <c r="D32" s="31">
        <v>0</v>
      </c>
      <c r="E32" s="31">
        <v>0</v>
      </c>
      <c r="F32" s="31">
        <v>0</v>
      </c>
      <c r="G32" s="31">
        <v>0</v>
      </c>
      <c r="H32" s="31">
        <v>-4</v>
      </c>
      <c r="I32" s="31">
        <v>14</v>
      </c>
      <c r="J32" s="31">
        <v>-12</v>
      </c>
      <c r="K32" s="31">
        <v>73</v>
      </c>
      <c r="L32" s="20"/>
      <c r="M32" s="20"/>
      <c r="N32" s="20"/>
      <c r="O32" s="20"/>
    </row>
    <row r="33" spans="1:58" x14ac:dyDescent="0.45">
      <c r="A33" s="4" t="s">
        <v>209</v>
      </c>
      <c r="B33" s="88">
        <v>-1129</v>
      </c>
      <c r="C33" s="88">
        <v>-1432</v>
      </c>
      <c r="D33" s="88">
        <v>-1507</v>
      </c>
      <c r="E33" s="88">
        <v>-1271</v>
      </c>
      <c r="F33" s="88">
        <v>-2982</v>
      </c>
      <c r="G33" s="88">
        <v>-1583</v>
      </c>
      <c r="H33" s="88">
        <v>-2228</v>
      </c>
      <c r="I33" s="88">
        <v>-2416</v>
      </c>
      <c r="J33" s="88">
        <v>-2653</v>
      </c>
      <c r="K33" s="88">
        <v>-10170</v>
      </c>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row>
    <row r="34" spans="1:58" x14ac:dyDescent="0.45">
      <c r="B34" s="31"/>
      <c r="C34" s="31"/>
      <c r="D34" s="31"/>
      <c r="E34" s="31"/>
      <c r="F34" s="31"/>
      <c r="G34" s="31"/>
      <c r="H34" s="31"/>
      <c r="I34" s="31"/>
      <c r="J34" s="31"/>
      <c r="K34" s="31"/>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row>
    <row r="35" spans="1:58" x14ac:dyDescent="0.45">
      <c r="A35" s="4" t="s">
        <v>210</v>
      </c>
      <c r="B35" s="31"/>
      <c r="C35" s="31"/>
      <c r="D35" s="31"/>
      <c r="E35" s="31"/>
      <c r="F35" s="31"/>
      <c r="G35" s="31"/>
      <c r="H35" s="31"/>
      <c r="I35" s="31"/>
      <c r="J35" s="31"/>
      <c r="K35" s="31"/>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row>
    <row r="36" spans="1:58" x14ac:dyDescent="0.45">
      <c r="A36" s="6" t="s">
        <v>211</v>
      </c>
      <c r="B36" s="31">
        <v>0</v>
      </c>
      <c r="C36" s="31">
        <v>0</v>
      </c>
      <c r="D36" s="31">
        <v>0</v>
      </c>
      <c r="E36" s="31">
        <v>290</v>
      </c>
      <c r="F36" s="31">
        <v>60</v>
      </c>
      <c r="G36" s="31">
        <v>360</v>
      </c>
      <c r="H36" s="31">
        <v>850</v>
      </c>
      <c r="I36" s="31">
        <v>-220</v>
      </c>
      <c r="J36" s="31">
        <v>-365</v>
      </c>
      <c r="K36" s="31">
        <v>-974</v>
      </c>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row>
    <row r="37" spans="1:58" x14ac:dyDescent="0.45">
      <c r="A37" s="6" t="s">
        <v>212</v>
      </c>
      <c r="B37" s="31">
        <v>1994</v>
      </c>
      <c r="C37" s="31">
        <v>0</v>
      </c>
      <c r="D37" s="31">
        <v>5222</v>
      </c>
      <c r="E37" s="31">
        <v>1981</v>
      </c>
      <c r="F37" s="31">
        <v>3991</v>
      </c>
      <c r="G37" s="31">
        <v>4959</v>
      </c>
      <c r="H37" s="31">
        <v>2991</v>
      </c>
      <c r="I37" s="31">
        <v>3466</v>
      </c>
      <c r="J37" s="31">
        <v>3420</v>
      </c>
      <c r="K37" s="31">
        <v>7933</v>
      </c>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row>
    <row r="38" spans="1:58" x14ac:dyDescent="0.45">
      <c r="A38" s="6" t="s">
        <v>213</v>
      </c>
      <c r="B38" s="31">
        <v>-1028</v>
      </c>
      <c r="C38" s="31">
        <v>-32</v>
      </c>
      <c r="D38" s="31">
        <v>-1289</v>
      </c>
      <c r="E38" s="31">
        <v>-39</v>
      </c>
      <c r="F38" s="31">
        <v>-39</v>
      </c>
      <c r="G38" s="31">
        <v>-3045</v>
      </c>
      <c r="H38" s="31">
        <v>-543</v>
      </c>
      <c r="I38" s="31">
        <v>-1209</v>
      </c>
      <c r="J38" s="31">
        <v>-1070</v>
      </c>
      <c r="K38" s="31">
        <v>-2872</v>
      </c>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row>
    <row r="39" spans="1:58" x14ac:dyDescent="0.45">
      <c r="A39" s="6" t="s">
        <v>214</v>
      </c>
      <c r="B39" s="31">
        <v>-3470</v>
      </c>
      <c r="C39" s="31">
        <v>-3984</v>
      </c>
      <c r="D39" s="31">
        <v>-8546</v>
      </c>
      <c r="E39" s="31">
        <v>-7000</v>
      </c>
      <c r="F39" s="31">
        <v>-7000</v>
      </c>
      <c r="G39" s="31">
        <v>-6880</v>
      </c>
      <c r="H39" s="31">
        <v>-8000</v>
      </c>
      <c r="I39" s="31">
        <v>-9963</v>
      </c>
      <c r="J39" s="31">
        <v>-6965</v>
      </c>
      <c r="K39" s="31">
        <v>-791</v>
      </c>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row>
    <row r="40" spans="1:58" x14ac:dyDescent="0.45">
      <c r="A40" s="6" t="s">
        <v>215</v>
      </c>
      <c r="B40" s="31">
        <v>306</v>
      </c>
      <c r="C40" s="31">
        <v>784</v>
      </c>
      <c r="D40" s="31">
        <v>241</v>
      </c>
      <c r="E40" s="31">
        <v>252</v>
      </c>
      <c r="F40" s="31">
        <v>228</v>
      </c>
      <c r="G40" s="31">
        <v>218</v>
      </c>
      <c r="H40" s="31">
        <v>255</v>
      </c>
      <c r="I40" s="31">
        <v>236</v>
      </c>
      <c r="J40" s="31">
        <v>280</v>
      </c>
      <c r="K40" s="31">
        <v>326</v>
      </c>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row>
    <row r="41" spans="1:58" x14ac:dyDescent="0.45">
      <c r="A41" s="6" t="s">
        <v>216</v>
      </c>
      <c r="B41" s="31">
        <v>-1632</v>
      </c>
      <c r="C41" s="31">
        <v>-1743</v>
      </c>
      <c r="D41" s="31">
        <v>-2243</v>
      </c>
      <c r="E41" s="31">
        <v>-2530</v>
      </c>
      <c r="F41" s="31">
        <v>-3031</v>
      </c>
      <c r="G41" s="31">
        <v>-3404</v>
      </c>
      <c r="H41" s="31">
        <v>-4212</v>
      </c>
      <c r="I41" s="31">
        <v>-4704</v>
      </c>
      <c r="J41" s="31">
        <v>-5958</v>
      </c>
      <c r="K41" s="31">
        <v>-6451</v>
      </c>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row>
    <row r="42" spans="1:58" x14ac:dyDescent="0.45">
      <c r="A42" s="6" t="s">
        <v>217</v>
      </c>
      <c r="B42" s="31">
        <v>-218</v>
      </c>
      <c r="C42" s="31">
        <v>-59</v>
      </c>
      <c r="D42" s="31">
        <v>-37</v>
      </c>
      <c r="E42" s="31">
        <v>-25</v>
      </c>
      <c r="F42" s="31">
        <v>4</v>
      </c>
      <c r="G42" s="31">
        <v>-78</v>
      </c>
      <c r="H42" s="31">
        <v>-211</v>
      </c>
      <c r="I42" s="31">
        <v>-26</v>
      </c>
      <c r="J42" s="31">
        <v>-176</v>
      </c>
      <c r="K42" s="31">
        <v>-154</v>
      </c>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row>
    <row r="43" spans="1:58" x14ac:dyDescent="0.45">
      <c r="A43" s="4" t="s">
        <v>218</v>
      </c>
      <c r="B43" s="88">
        <v>-4048</v>
      </c>
      <c r="C43" s="88">
        <v>-5034</v>
      </c>
      <c r="D43" s="88">
        <v>-6652</v>
      </c>
      <c r="E43" s="88">
        <v>-7071</v>
      </c>
      <c r="F43" s="88">
        <v>-5787</v>
      </c>
      <c r="G43" s="88">
        <v>-7870</v>
      </c>
      <c r="H43" s="88">
        <v>-8870</v>
      </c>
      <c r="I43" s="88">
        <v>-12420</v>
      </c>
      <c r="J43" s="88">
        <v>-10834</v>
      </c>
      <c r="K43" s="88">
        <v>-2983</v>
      </c>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row>
    <row r="44" spans="1:58" x14ac:dyDescent="0.45">
      <c r="B44" s="31"/>
      <c r="C44" s="31"/>
      <c r="D44" s="31"/>
      <c r="E44" s="31"/>
      <c r="F44" s="31"/>
      <c r="G44" s="31"/>
      <c r="H44" s="31"/>
      <c r="I44" s="31"/>
      <c r="J44" s="31"/>
      <c r="K44" s="31"/>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row>
    <row r="45" spans="1:58" s="9" customFormat="1" x14ac:dyDescent="0.45">
      <c r="A45" s="4" t="s">
        <v>219</v>
      </c>
      <c r="B45" s="88">
        <v>1474</v>
      </c>
      <c r="C45" s="88">
        <v>509</v>
      </c>
      <c r="D45" s="88">
        <v>-531</v>
      </c>
      <c r="E45" s="88">
        <v>-100</v>
      </c>
      <c r="F45" s="88">
        <v>604</v>
      </c>
      <c r="G45" s="88">
        <v>330</v>
      </c>
      <c r="H45" s="88">
        <v>933</v>
      </c>
      <c r="I45" s="88">
        <v>-1798</v>
      </c>
      <c r="J45" s="88">
        <v>236</v>
      </c>
      <c r="K45" s="88">
        <v>5686</v>
      </c>
      <c r="L45" s="19"/>
      <c r="M45" s="19"/>
      <c r="N45" s="19"/>
      <c r="O45" s="19"/>
    </row>
    <row r="46" spans="1:58" s="9" customFormat="1" x14ac:dyDescent="0.45">
      <c r="A46" s="6" t="s">
        <v>220</v>
      </c>
      <c r="B46" s="31">
        <v>-32</v>
      </c>
      <c r="C46" s="31">
        <v>-2</v>
      </c>
      <c r="D46" s="31">
        <v>-34</v>
      </c>
      <c r="E46" s="31">
        <v>-106</v>
      </c>
      <c r="F46" s="31">
        <v>-111</v>
      </c>
      <c r="G46" s="31">
        <v>-8</v>
      </c>
      <c r="H46" s="31">
        <v>124</v>
      </c>
      <c r="I46" s="31">
        <v>-19</v>
      </c>
      <c r="J46" s="31">
        <v>119</v>
      </c>
      <c r="K46" s="31">
        <v>76</v>
      </c>
      <c r="L46" s="19"/>
      <c r="M46" s="19"/>
      <c r="N46" s="19"/>
      <c r="O46" s="19"/>
    </row>
    <row r="47" spans="1:58" s="9" customFormat="1" x14ac:dyDescent="0.45">
      <c r="A47" s="4" t="s">
        <v>221</v>
      </c>
      <c r="B47" s="88">
        <v>545</v>
      </c>
      <c r="C47" s="88">
        <v>1987</v>
      </c>
      <c r="D47" s="88">
        <v>2494</v>
      </c>
      <c r="E47" s="88">
        <v>1929</v>
      </c>
      <c r="F47" s="88">
        <v>1723</v>
      </c>
      <c r="G47" s="88">
        <v>2216</v>
      </c>
      <c r="H47" s="88">
        <v>2538</v>
      </c>
      <c r="I47" s="88">
        <v>3595</v>
      </c>
      <c r="J47" s="88">
        <v>1778</v>
      </c>
      <c r="K47" s="88">
        <v>2133</v>
      </c>
      <c r="L47" s="19"/>
      <c r="M47" s="19"/>
      <c r="N47" s="19"/>
      <c r="O47" s="19"/>
    </row>
    <row r="48" spans="1:58" s="9" customFormat="1" x14ac:dyDescent="0.45">
      <c r="A48" s="4" t="s">
        <v>222</v>
      </c>
      <c r="B48" s="88">
        <v>1987</v>
      </c>
      <c r="C48" s="88">
        <v>2494</v>
      </c>
      <c r="D48" s="88">
        <v>1929</v>
      </c>
      <c r="E48" s="88">
        <v>1723</v>
      </c>
      <c r="F48" s="88">
        <v>2216</v>
      </c>
      <c r="G48" s="88">
        <v>2538</v>
      </c>
      <c r="H48" s="88">
        <v>3595</v>
      </c>
      <c r="I48" s="88">
        <v>1778</v>
      </c>
      <c r="J48" s="88">
        <v>2133</v>
      </c>
      <c r="K48" s="88">
        <v>7895</v>
      </c>
      <c r="L48" s="19"/>
      <c r="M48" s="19"/>
      <c r="N48" s="19"/>
      <c r="O48" s="19"/>
    </row>
    <row r="49" spans="2:58" x14ac:dyDescent="0.45">
      <c r="B49" s="2"/>
      <c r="C49" s="2"/>
      <c r="D49" s="2"/>
      <c r="E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row>
    <row r="50" spans="2:58" x14ac:dyDescent="0.45">
      <c r="B50" s="2"/>
      <c r="C50" s="2"/>
      <c r="D50" s="2"/>
      <c r="E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row>
    <row r="51" spans="2:58" x14ac:dyDescent="0.45">
      <c r="B51" s="2"/>
      <c r="C51" s="2"/>
      <c r="D51" s="2"/>
      <c r="E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row>
    <row r="52" spans="2:58" x14ac:dyDescent="0.45">
      <c r="B52" s="2"/>
      <c r="C52" s="2"/>
      <c r="D52" s="2"/>
      <c r="E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row>
    <row r="53" spans="2:58" x14ac:dyDescent="0.45">
      <c r="B53" s="2"/>
      <c r="C53" s="2"/>
      <c r="D53" s="2"/>
      <c r="E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row>
    <row r="54" spans="2:58" x14ac:dyDescent="0.45">
      <c r="B54" s="2"/>
      <c r="C54" s="2"/>
      <c r="D54" s="2"/>
      <c r="E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row>
    <row r="55" spans="2:58" x14ac:dyDescent="0.45">
      <c r="B55" s="2"/>
      <c r="C55" s="2"/>
      <c r="D55" s="2"/>
      <c r="E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row>
    <row r="56" spans="2:58" x14ac:dyDescent="0.45">
      <c r="B56" s="2"/>
      <c r="C56" s="2"/>
      <c r="D56" s="2"/>
      <c r="E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row>
    <row r="57" spans="2:58" x14ac:dyDescent="0.45">
      <c r="B57" s="2"/>
      <c r="C57" s="2"/>
      <c r="D57" s="2"/>
      <c r="E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row>
    <row r="58" spans="2:58" x14ac:dyDescent="0.45">
      <c r="B58" s="2"/>
      <c r="C58" s="2"/>
      <c r="D58" s="2"/>
      <c r="E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row>
    <row r="59" spans="2:58" x14ac:dyDescent="0.45">
      <c r="B59" s="2"/>
      <c r="C59" s="2"/>
      <c r="D59" s="2"/>
      <c r="E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row>
    <row r="60" spans="2:58" x14ac:dyDescent="0.45">
      <c r="B60" s="2"/>
      <c r="C60" s="2"/>
      <c r="D60" s="2"/>
      <c r="E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row>
    <row r="61" spans="2:58" x14ac:dyDescent="0.45">
      <c r="B61" s="2"/>
      <c r="C61" s="2"/>
      <c r="D61" s="2"/>
      <c r="E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row>
    <row r="62" spans="2:58" x14ac:dyDescent="0.45">
      <c r="B62" s="2"/>
      <c r="C62" s="2"/>
      <c r="D62" s="2"/>
      <c r="E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row>
    <row r="63" spans="2:58" x14ac:dyDescent="0.45">
      <c r="B63" s="2"/>
      <c r="C63" s="2"/>
      <c r="D63" s="2"/>
      <c r="E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row>
    <row r="64" spans="2:58" x14ac:dyDescent="0.45">
      <c r="B64" s="2"/>
      <c r="C64" s="2"/>
      <c r="D64" s="2"/>
      <c r="E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row>
    <row r="65" spans="2:58" x14ac:dyDescent="0.45">
      <c r="B65" s="2"/>
      <c r="C65" s="2"/>
      <c r="D65" s="2"/>
      <c r="E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row>
    <row r="66" spans="2:58" x14ac:dyDescent="0.45">
      <c r="B66" s="2"/>
      <c r="C66" s="2"/>
      <c r="D66" s="2"/>
      <c r="E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row>
    <row r="67" spans="2:58" x14ac:dyDescent="0.45">
      <c r="B67" s="2"/>
      <c r="C67" s="2"/>
      <c r="D67" s="2"/>
      <c r="E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row>
    <row r="68" spans="2:58" x14ac:dyDescent="0.45">
      <c r="B68" s="2"/>
      <c r="C68" s="2"/>
      <c r="D68" s="2"/>
      <c r="E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row>
    <row r="69" spans="2:58" x14ac:dyDescent="0.45">
      <c r="B69" s="2"/>
      <c r="C69" s="2"/>
      <c r="D69" s="2"/>
      <c r="E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row>
    <row r="70" spans="2:58" x14ac:dyDescent="0.45">
      <c r="B70" s="2"/>
      <c r="C70" s="2"/>
      <c r="D70" s="2"/>
      <c r="E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row>
    <row r="71" spans="2:58" x14ac:dyDescent="0.45">
      <c r="B71" s="2"/>
      <c r="C71" s="2"/>
      <c r="D71" s="2"/>
      <c r="E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row>
    <row r="72" spans="2:58" x14ac:dyDescent="0.45">
      <c r="B72" s="2"/>
      <c r="C72" s="2"/>
      <c r="D72" s="2"/>
      <c r="E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row>
    <row r="73" spans="2:58" x14ac:dyDescent="0.45">
      <c r="B73" s="2"/>
      <c r="C73" s="2"/>
      <c r="D73" s="2"/>
      <c r="E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row>
    <row r="74" spans="2:58" x14ac:dyDescent="0.45">
      <c r="B74" s="2"/>
      <c r="C74" s="2"/>
      <c r="D74" s="2"/>
      <c r="E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row>
    <row r="75" spans="2:58" x14ac:dyDescent="0.45">
      <c r="B75" s="2"/>
      <c r="C75" s="2"/>
      <c r="D75" s="2"/>
      <c r="E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row>
    <row r="76" spans="2:58" x14ac:dyDescent="0.45">
      <c r="B76" s="2"/>
      <c r="C76" s="2"/>
      <c r="D76" s="2"/>
      <c r="E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row>
    <row r="77" spans="2:58" x14ac:dyDescent="0.45">
      <c r="B77" s="2"/>
      <c r="C77" s="2"/>
      <c r="D77" s="2"/>
      <c r="E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row>
    <row r="78" spans="2:58" x14ac:dyDescent="0.45">
      <c r="B78" s="2"/>
      <c r="C78" s="2"/>
      <c r="D78" s="2"/>
      <c r="E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row>
    <row r="79" spans="2:58" x14ac:dyDescent="0.45">
      <c r="B79" s="2"/>
      <c r="C79" s="2"/>
      <c r="D79" s="2"/>
      <c r="E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row>
    <row r="80" spans="2:58" x14ac:dyDescent="0.45">
      <c r="B80" s="2"/>
      <c r="C80" s="2"/>
      <c r="D80" s="2"/>
      <c r="E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row>
    <row r="81" spans="2:58" x14ac:dyDescent="0.45">
      <c r="B81" s="2"/>
      <c r="C81" s="2"/>
      <c r="D81" s="2"/>
      <c r="E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row>
    <row r="82" spans="2:58" x14ac:dyDescent="0.45">
      <c r="B82" s="2"/>
      <c r="C82" s="2"/>
      <c r="D82" s="2"/>
      <c r="E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row>
    <row r="83" spans="2:58" x14ac:dyDescent="0.45">
      <c r="B83" s="2"/>
      <c r="C83" s="2"/>
      <c r="D83" s="2"/>
      <c r="E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row>
    <row r="84" spans="2:58" x14ac:dyDescent="0.45">
      <c r="B84" s="2"/>
      <c r="C84" s="2"/>
      <c r="D84" s="2"/>
      <c r="E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row>
    <row r="85" spans="2:58" x14ac:dyDescent="0.45">
      <c r="B85" s="2"/>
      <c r="C85" s="2"/>
      <c r="D85" s="2"/>
      <c r="E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row>
    <row r="86" spans="2:58" x14ac:dyDescent="0.45">
      <c r="B86" s="2"/>
      <c r="C86" s="2"/>
      <c r="D86" s="2"/>
      <c r="E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row>
    <row r="87" spans="2:58" x14ac:dyDescent="0.45">
      <c r="B87" s="2"/>
      <c r="C87" s="2"/>
      <c r="D87" s="2"/>
      <c r="E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row>
    <row r="88" spans="2:58" x14ac:dyDescent="0.45">
      <c r="B88" s="2"/>
      <c r="C88" s="2"/>
      <c r="D88" s="2"/>
      <c r="E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row>
    <row r="89" spans="2:58" x14ac:dyDescent="0.45">
      <c r="B89" s="2"/>
      <c r="C89" s="2"/>
      <c r="D89" s="2"/>
      <c r="E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row>
    <row r="90" spans="2:58" x14ac:dyDescent="0.45">
      <c r="B90" s="2"/>
      <c r="C90" s="2"/>
      <c r="D90" s="2"/>
      <c r="E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row>
    <row r="91" spans="2:58" x14ac:dyDescent="0.45">
      <c r="B91" s="2"/>
      <c r="C91" s="2"/>
      <c r="D91" s="2"/>
      <c r="E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row>
    <row r="92" spans="2:58" x14ac:dyDescent="0.45">
      <c r="B92" s="2"/>
      <c r="C92" s="2"/>
      <c r="D92" s="2"/>
      <c r="E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row>
    <row r="93" spans="2:58" x14ac:dyDescent="0.45">
      <c r="B93" s="2"/>
      <c r="C93" s="2"/>
      <c r="D93" s="2"/>
      <c r="E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row>
    <row r="94" spans="2:58" x14ac:dyDescent="0.45">
      <c r="B94" s="2"/>
      <c r="C94" s="2"/>
      <c r="D94" s="2"/>
      <c r="E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row>
    <row r="95" spans="2:58" x14ac:dyDescent="0.45">
      <c r="B95" s="2"/>
      <c r="C95" s="2"/>
      <c r="D95" s="2"/>
      <c r="E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row>
    <row r="96" spans="2:58" x14ac:dyDescent="0.45">
      <c r="B96" s="2"/>
      <c r="C96" s="2"/>
      <c r="D96" s="2"/>
      <c r="E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row>
    <row r="97" spans="2:58" x14ac:dyDescent="0.45">
      <c r="B97" s="2"/>
      <c r="C97" s="2"/>
      <c r="D97" s="2"/>
      <c r="E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row>
    <row r="98" spans="2:58" x14ac:dyDescent="0.45">
      <c r="B98" s="2"/>
      <c r="C98" s="2"/>
      <c r="D98" s="2"/>
      <c r="E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row>
    <row r="99" spans="2:58" x14ac:dyDescent="0.45">
      <c r="B99" s="2"/>
      <c r="C99" s="2"/>
      <c r="D99" s="2"/>
      <c r="E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row>
    <row r="100" spans="2:58" x14ac:dyDescent="0.45">
      <c r="B100" s="2"/>
      <c r="C100" s="2"/>
      <c r="D100" s="2"/>
      <c r="E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row>
    <row r="101" spans="2:58" x14ac:dyDescent="0.45">
      <c r="B101" s="2"/>
      <c r="C101" s="2"/>
      <c r="D101" s="2"/>
      <c r="E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row>
    <row r="102" spans="2:58" x14ac:dyDescent="0.45">
      <c r="B102" s="2"/>
      <c r="C102" s="2"/>
      <c r="D102" s="2"/>
      <c r="E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row>
    <row r="103" spans="2:58" x14ac:dyDescent="0.45">
      <c r="B103" s="2"/>
      <c r="C103" s="2"/>
      <c r="D103" s="2"/>
      <c r="E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row>
    <row r="104" spans="2:58" x14ac:dyDescent="0.45">
      <c r="B104" s="2"/>
      <c r="C104" s="2"/>
      <c r="D104" s="2"/>
      <c r="E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row>
    <row r="105" spans="2:58" x14ac:dyDescent="0.45">
      <c r="B105" s="2"/>
      <c r="C105" s="2"/>
      <c r="D105" s="2"/>
      <c r="E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row>
    <row r="106" spans="2:58" x14ac:dyDescent="0.45">
      <c r="B106" s="2"/>
      <c r="C106" s="2"/>
      <c r="D106" s="2"/>
      <c r="E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row>
    <row r="107" spans="2:58" x14ac:dyDescent="0.45">
      <c r="B107" s="2"/>
      <c r="C107" s="2"/>
      <c r="D107" s="2"/>
      <c r="E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row>
    <row r="108" spans="2:58" x14ac:dyDescent="0.45">
      <c r="B108" s="2"/>
      <c r="C108" s="2"/>
      <c r="D108" s="2"/>
      <c r="E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row>
    <row r="109" spans="2:58" x14ac:dyDescent="0.45">
      <c r="B109" s="2"/>
      <c r="C109" s="2"/>
      <c r="D109" s="2"/>
      <c r="E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row>
    <row r="110" spans="2:58" x14ac:dyDescent="0.45">
      <c r="B110" s="2"/>
      <c r="C110" s="2"/>
      <c r="D110" s="2"/>
      <c r="E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row>
    <row r="111" spans="2:58" x14ac:dyDescent="0.45">
      <c r="B111" s="2"/>
      <c r="C111" s="2"/>
      <c r="D111" s="2"/>
      <c r="E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row>
    <row r="112" spans="2:58" x14ac:dyDescent="0.45">
      <c r="B112" s="2"/>
      <c r="C112" s="2"/>
      <c r="D112" s="2"/>
      <c r="E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row>
    <row r="113" spans="2:58" x14ac:dyDescent="0.45">
      <c r="B113" s="2"/>
      <c r="C113" s="2"/>
      <c r="D113" s="2"/>
      <c r="E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row>
    <row r="114" spans="2:58" x14ac:dyDescent="0.45">
      <c r="B114" s="2"/>
      <c r="C114" s="2"/>
      <c r="D114" s="2"/>
      <c r="E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row>
    <row r="115" spans="2:58" x14ac:dyDescent="0.45">
      <c r="B115" s="2"/>
      <c r="C115" s="2"/>
      <c r="D115" s="2"/>
      <c r="E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row>
    <row r="116" spans="2:58" x14ac:dyDescent="0.45">
      <c r="B116" s="2"/>
      <c r="C116" s="2"/>
      <c r="D116" s="2"/>
      <c r="E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row>
    <row r="117" spans="2:58" x14ac:dyDescent="0.45">
      <c r="B117" s="2"/>
      <c r="C117" s="2"/>
      <c r="D117" s="2"/>
      <c r="E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row>
    <row r="118" spans="2:58" x14ac:dyDescent="0.45">
      <c r="B118" s="2"/>
      <c r="C118" s="2"/>
      <c r="D118" s="2"/>
      <c r="E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row>
    <row r="119" spans="2:58" x14ac:dyDescent="0.45">
      <c r="B119" s="2"/>
      <c r="C119" s="2"/>
      <c r="D119" s="2"/>
      <c r="E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row>
    <row r="120" spans="2:58" x14ac:dyDescent="0.45">
      <c r="B120" s="2"/>
      <c r="C120" s="2"/>
      <c r="D120" s="2"/>
      <c r="E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row>
    <row r="121" spans="2:58" x14ac:dyDescent="0.45">
      <c r="B121" s="2"/>
      <c r="C121" s="2"/>
      <c r="D121" s="2"/>
      <c r="E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row>
    <row r="122" spans="2:58" x14ac:dyDescent="0.45">
      <c r="B122" s="2"/>
      <c r="C122" s="2"/>
      <c r="D122" s="2"/>
      <c r="E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row>
    <row r="123" spans="2:58" x14ac:dyDescent="0.45">
      <c r="B123" s="2"/>
      <c r="C123" s="2"/>
      <c r="D123" s="2"/>
      <c r="E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row>
    <row r="124" spans="2:58" x14ac:dyDescent="0.45">
      <c r="B124" s="2"/>
      <c r="C124" s="2"/>
      <c r="D124" s="2"/>
      <c r="E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row>
    <row r="125" spans="2:58" x14ac:dyDescent="0.45">
      <c r="B125" s="2"/>
      <c r="C125" s="2"/>
      <c r="D125" s="2"/>
      <c r="E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row>
    <row r="126" spans="2:58" x14ac:dyDescent="0.45">
      <c r="B126" s="2"/>
      <c r="C126" s="2"/>
      <c r="D126" s="2"/>
      <c r="E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row>
    <row r="127" spans="2:58" x14ac:dyDescent="0.45">
      <c r="B127" s="2"/>
      <c r="C127" s="2"/>
      <c r="D127" s="2"/>
      <c r="E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row>
    <row r="128" spans="2:58" x14ac:dyDescent="0.45">
      <c r="B128" s="2"/>
      <c r="C128" s="2"/>
      <c r="D128" s="2"/>
      <c r="E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row>
    <row r="129" spans="2:58" x14ac:dyDescent="0.45">
      <c r="B129" s="2"/>
      <c r="C129" s="2"/>
      <c r="D129" s="2"/>
      <c r="E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row>
    <row r="130" spans="2:58" x14ac:dyDescent="0.45">
      <c r="B130" s="2"/>
      <c r="C130" s="2"/>
      <c r="D130" s="2"/>
      <c r="E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row>
    <row r="131" spans="2:58" x14ac:dyDescent="0.45">
      <c r="B131" s="2"/>
      <c r="C131" s="2"/>
      <c r="D131" s="2"/>
      <c r="E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row>
    <row r="132" spans="2:58" x14ac:dyDescent="0.45">
      <c r="B132" s="2"/>
      <c r="C132" s="2"/>
      <c r="D132" s="2"/>
      <c r="E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row>
    <row r="133" spans="2:58" x14ac:dyDescent="0.45">
      <c r="B133" s="2"/>
      <c r="C133" s="2"/>
      <c r="D133" s="2"/>
      <c r="E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row>
    <row r="134" spans="2:58" x14ac:dyDescent="0.45">
      <c r="B134" s="2"/>
      <c r="C134" s="2"/>
      <c r="D134" s="2"/>
      <c r="E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row>
    <row r="135" spans="2:58" x14ac:dyDescent="0.45">
      <c r="B135" s="2"/>
      <c r="C135" s="2"/>
      <c r="D135" s="2"/>
      <c r="E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row>
    <row r="136" spans="2:58" x14ac:dyDescent="0.45">
      <c r="B136" s="2"/>
      <c r="C136" s="2"/>
      <c r="D136" s="2"/>
      <c r="E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row>
    <row r="137" spans="2:58" x14ac:dyDescent="0.45">
      <c r="B137" s="2"/>
      <c r="C137" s="2"/>
      <c r="D137" s="2"/>
      <c r="E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row>
    <row r="138" spans="2:58" x14ac:dyDescent="0.45">
      <c r="B138" s="2"/>
      <c r="C138" s="2"/>
      <c r="D138" s="2"/>
      <c r="E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row>
    <row r="139" spans="2:58" x14ac:dyDescent="0.45">
      <c r="B139" s="2"/>
      <c r="C139" s="2"/>
      <c r="D139" s="2"/>
      <c r="E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row>
    <row r="140" spans="2:58" x14ac:dyDescent="0.45">
      <c r="B140" s="2"/>
      <c r="C140" s="2"/>
      <c r="D140" s="2"/>
      <c r="E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row>
    <row r="141" spans="2:58" x14ac:dyDescent="0.45">
      <c r="B141" s="2"/>
      <c r="C141" s="2"/>
      <c r="D141" s="2"/>
      <c r="E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row>
    <row r="142" spans="2:58" x14ac:dyDescent="0.45">
      <c r="B142" s="2"/>
      <c r="C142" s="2"/>
      <c r="D142" s="2"/>
      <c r="E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row>
    <row r="143" spans="2:58" x14ac:dyDescent="0.45">
      <c r="B143" s="2"/>
      <c r="C143" s="2"/>
      <c r="D143" s="2"/>
      <c r="E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row>
    <row r="144" spans="2:58" x14ac:dyDescent="0.45">
      <c r="B144" s="2"/>
      <c r="C144" s="2"/>
      <c r="D144" s="2"/>
      <c r="E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row>
    <row r="145" spans="2:58" x14ac:dyDescent="0.45">
      <c r="B145" s="2"/>
      <c r="C145" s="2"/>
      <c r="D145" s="2"/>
      <c r="E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row>
    <row r="146" spans="2:58" x14ac:dyDescent="0.45">
      <c r="B146" s="2"/>
      <c r="C146" s="2"/>
      <c r="D146" s="2"/>
      <c r="E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row>
    <row r="147" spans="2:58" x14ac:dyDescent="0.45">
      <c r="B147" s="2"/>
      <c r="C147" s="2"/>
      <c r="D147" s="2"/>
      <c r="E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row>
    <row r="148" spans="2:58" x14ac:dyDescent="0.45">
      <c r="B148" s="2"/>
      <c r="C148" s="2"/>
      <c r="D148" s="2"/>
      <c r="E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row>
    <row r="149" spans="2:58" x14ac:dyDescent="0.45">
      <c r="B149" s="2"/>
      <c r="C149" s="2"/>
      <c r="D149" s="2"/>
      <c r="E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row>
    <row r="150" spans="2:58" x14ac:dyDescent="0.45">
      <c r="B150" s="2"/>
      <c r="C150" s="2"/>
      <c r="D150" s="2"/>
      <c r="E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row>
    <row r="151" spans="2:58" x14ac:dyDescent="0.45">
      <c r="B151" s="2"/>
      <c r="C151" s="2"/>
      <c r="D151" s="2"/>
      <c r="E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row>
    <row r="152" spans="2:58" x14ac:dyDescent="0.45">
      <c r="B152" s="2"/>
      <c r="C152" s="2"/>
      <c r="D152" s="2"/>
      <c r="E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row>
    <row r="153" spans="2:58" x14ac:dyDescent="0.45">
      <c r="B153" s="2"/>
      <c r="C153" s="2"/>
      <c r="D153" s="2"/>
      <c r="E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row>
    <row r="154" spans="2:58" x14ac:dyDescent="0.45">
      <c r="B154" s="2"/>
      <c r="C154" s="2"/>
      <c r="D154" s="2"/>
      <c r="E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row>
    <row r="155" spans="2:58" x14ac:dyDescent="0.45">
      <c r="B155" s="2"/>
      <c r="C155" s="2"/>
      <c r="D155" s="2"/>
      <c r="E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row>
    <row r="156" spans="2:58" x14ac:dyDescent="0.45">
      <c r="B156" s="2"/>
      <c r="C156" s="2"/>
      <c r="D156" s="2"/>
      <c r="E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row>
    <row r="157" spans="2:58" x14ac:dyDescent="0.45">
      <c r="B157" s="2"/>
      <c r="C157" s="2"/>
      <c r="D157" s="2"/>
      <c r="E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row>
    <row r="158" spans="2:58" x14ac:dyDescent="0.45">
      <c r="B158" s="2"/>
      <c r="C158" s="2"/>
      <c r="D158" s="2"/>
      <c r="E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row>
    <row r="159" spans="2:58" x14ac:dyDescent="0.45">
      <c r="B159" s="2"/>
      <c r="C159" s="2"/>
      <c r="D159" s="2"/>
      <c r="E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row>
    <row r="160" spans="2:58" x14ac:dyDescent="0.45">
      <c r="B160" s="2"/>
      <c r="C160" s="2"/>
      <c r="D160" s="2"/>
      <c r="E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row>
    <row r="161" spans="2:58" x14ac:dyDescent="0.45">
      <c r="B161" s="2"/>
      <c r="C161" s="2"/>
      <c r="D161" s="2"/>
      <c r="E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row>
    <row r="162" spans="2:58" x14ac:dyDescent="0.45">
      <c r="B162" s="2"/>
      <c r="C162" s="2"/>
      <c r="D162" s="2"/>
      <c r="E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row>
    <row r="163" spans="2:58" x14ac:dyDescent="0.45">
      <c r="B163" s="2"/>
      <c r="C163" s="2"/>
      <c r="D163" s="2"/>
      <c r="E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row>
    <row r="164" spans="2:58" x14ac:dyDescent="0.45">
      <c r="B164" s="2"/>
      <c r="C164" s="2"/>
      <c r="D164" s="2"/>
      <c r="E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row>
    <row r="165" spans="2:58" x14ac:dyDescent="0.45">
      <c r="B165" s="2"/>
      <c r="C165" s="2"/>
      <c r="D165" s="2"/>
      <c r="E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row>
    <row r="166" spans="2:58" x14ac:dyDescent="0.45">
      <c r="B166" s="2"/>
      <c r="C166" s="2"/>
      <c r="D166" s="2"/>
      <c r="E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row>
    <row r="167" spans="2:58" x14ac:dyDescent="0.45">
      <c r="B167" s="2"/>
      <c r="C167" s="2"/>
      <c r="D167" s="2"/>
      <c r="E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row>
    <row r="168" spans="2:58" x14ac:dyDescent="0.45">
      <c r="B168" s="2"/>
      <c r="C168" s="2"/>
      <c r="D168" s="2"/>
      <c r="E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row>
    <row r="169" spans="2:58" x14ac:dyDescent="0.45">
      <c r="B169" s="2"/>
      <c r="C169" s="2"/>
      <c r="D169" s="2"/>
      <c r="E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row>
    <row r="170" spans="2:58" x14ac:dyDescent="0.45">
      <c r="B170" s="2"/>
      <c r="C170" s="2"/>
      <c r="D170" s="2"/>
      <c r="E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row>
    <row r="171" spans="2:58" x14ac:dyDescent="0.45">
      <c r="B171" s="2"/>
      <c r="C171" s="2"/>
      <c r="D171" s="2"/>
      <c r="E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row>
    <row r="172" spans="2:58" x14ac:dyDescent="0.45">
      <c r="B172" s="2"/>
      <c r="C172" s="2"/>
      <c r="D172" s="2"/>
      <c r="E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row>
    <row r="173" spans="2:58" x14ac:dyDescent="0.45">
      <c r="B173" s="2"/>
      <c r="C173" s="2"/>
      <c r="D173" s="2"/>
      <c r="E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row>
    <row r="174" spans="2:58" x14ac:dyDescent="0.45">
      <c r="B174" s="2"/>
      <c r="C174" s="2"/>
      <c r="D174" s="2"/>
      <c r="E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row>
    <row r="175" spans="2:58" x14ac:dyDescent="0.45">
      <c r="B175" s="2"/>
      <c r="C175" s="2"/>
      <c r="D175" s="2"/>
      <c r="E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row>
    <row r="176" spans="2:58" x14ac:dyDescent="0.45">
      <c r="B176" s="2"/>
      <c r="C176" s="2"/>
      <c r="D176" s="2"/>
      <c r="E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row>
    <row r="177" spans="2:58" x14ac:dyDescent="0.45">
      <c r="B177" s="2"/>
      <c r="C177" s="2"/>
      <c r="D177" s="2"/>
      <c r="E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row>
    <row r="178" spans="2:58" x14ac:dyDescent="0.45">
      <c r="B178" s="2"/>
      <c r="C178" s="2"/>
      <c r="D178" s="2"/>
      <c r="E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row>
    <row r="179" spans="2:58" x14ac:dyDescent="0.45">
      <c r="B179" s="2"/>
      <c r="C179" s="2"/>
      <c r="D179" s="2"/>
      <c r="E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row>
    <row r="180" spans="2:58" x14ac:dyDescent="0.45">
      <c r="B180" s="2"/>
      <c r="C180" s="2"/>
      <c r="D180" s="2"/>
      <c r="E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row>
    <row r="181" spans="2:58" x14ac:dyDescent="0.45">
      <c r="B181" s="2"/>
      <c r="C181" s="2"/>
      <c r="D181" s="2"/>
      <c r="E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row>
    <row r="182" spans="2:58" x14ac:dyDescent="0.45">
      <c r="B182" s="2"/>
      <c r="C182" s="2"/>
      <c r="D182" s="2"/>
      <c r="E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row>
    <row r="183" spans="2:58" x14ac:dyDescent="0.45">
      <c r="B183" s="2"/>
      <c r="C183" s="2"/>
      <c r="D183" s="2"/>
      <c r="E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row>
    <row r="184" spans="2:58" x14ac:dyDescent="0.45">
      <c r="B184" s="2"/>
      <c r="C184" s="2"/>
      <c r="D184" s="2"/>
      <c r="E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row>
    <row r="185" spans="2:58" x14ac:dyDescent="0.45">
      <c r="B185" s="2"/>
      <c r="C185" s="2"/>
      <c r="D185" s="2"/>
      <c r="E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row>
    <row r="186" spans="2:58" x14ac:dyDescent="0.45">
      <c r="B186" s="2"/>
      <c r="C186" s="2"/>
      <c r="D186" s="2"/>
      <c r="E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row>
    <row r="187" spans="2:58" x14ac:dyDescent="0.45">
      <c r="B187" s="2"/>
      <c r="C187" s="2"/>
      <c r="D187" s="2"/>
      <c r="E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row>
    <row r="188" spans="2:58" x14ac:dyDescent="0.45">
      <c r="B188" s="2"/>
      <c r="C188" s="2"/>
      <c r="D188" s="2"/>
      <c r="E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row>
    <row r="189" spans="2:58" x14ac:dyDescent="0.45">
      <c r="B189" s="2"/>
      <c r="C189" s="2"/>
      <c r="D189" s="2"/>
      <c r="E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row>
    <row r="190" spans="2:58" x14ac:dyDescent="0.45">
      <c r="B190" s="2"/>
      <c r="C190" s="2"/>
      <c r="D190" s="2"/>
      <c r="E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row>
    <row r="191" spans="2:58" x14ac:dyDescent="0.45">
      <c r="B191" s="2"/>
      <c r="C191" s="2"/>
      <c r="D191" s="2"/>
      <c r="E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row>
    <row r="192" spans="2:58" x14ac:dyDescent="0.45">
      <c r="B192" s="2"/>
      <c r="C192" s="2"/>
      <c r="D192" s="2"/>
      <c r="E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row>
    <row r="193" spans="2:58" x14ac:dyDescent="0.45">
      <c r="B193" s="2"/>
      <c r="C193" s="2"/>
      <c r="D193" s="2"/>
      <c r="E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row>
    <row r="194" spans="2:58" x14ac:dyDescent="0.45">
      <c r="B194" s="2"/>
      <c r="C194" s="2"/>
      <c r="D194" s="2"/>
      <c r="E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row>
    <row r="195" spans="2:58" x14ac:dyDescent="0.45">
      <c r="B195" s="2"/>
      <c r="C195" s="2"/>
      <c r="D195" s="2"/>
      <c r="E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row>
    <row r="196" spans="2:58" x14ac:dyDescent="0.45">
      <c r="B196" s="2"/>
      <c r="C196" s="2"/>
      <c r="D196" s="2"/>
      <c r="E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row>
    <row r="197" spans="2:58" x14ac:dyDescent="0.45">
      <c r="B197" s="2"/>
      <c r="C197" s="2"/>
      <c r="D197" s="2"/>
      <c r="E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row>
    <row r="198" spans="2:58" x14ac:dyDescent="0.45">
      <c r="B198" s="2"/>
      <c r="C198" s="2"/>
      <c r="D198" s="2"/>
      <c r="E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row>
    <row r="199" spans="2:58" x14ac:dyDescent="0.45">
      <c r="B199" s="2"/>
      <c r="C199" s="2"/>
      <c r="D199" s="2"/>
      <c r="E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row>
    <row r="200" spans="2:58" x14ac:dyDescent="0.45">
      <c r="B200" s="2"/>
      <c r="C200" s="2"/>
      <c r="D200" s="2"/>
      <c r="E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row>
    <row r="201" spans="2:58" x14ac:dyDescent="0.45">
      <c r="B201" s="2"/>
      <c r="C201" s="2"/>
      <c r="D201" s="2"/>
      <c r="E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row>
    <row r="202" spans="2:58" x14ac:dyDescent="0.45">
      <c r="B202" s="2"/>
      <c r="C202" s="2"/>
      <c r="D202" s="2"/>
      <c r="E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row>
    <row r="203" spans="2:58" x14ac:dyDescent="0.45">
      <c r="B203" s="2"/>
      <c r="C203" s="2"/>
      <c r="D203" s="2"/>
      <c r="E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row>
    <row r="204" spans="2:58" x14ac:dyDescent="0.45">
      <c r="B204" s="2"/>
      <c r="C204" s="2"/>
      <c r="D204" s="2"/>
      <c r="E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row>
    <row r="205" spans="2:58" x14ac:dyDescent="0.45">
      <c r="B205" s="2"/>
      <c r="C205" s="2"/>
      <c r="D205" s="2"/>
      <c r="E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row>
    <row r="206" spans="2:58" x14ac:dyDescent="0.45">
      <c r="B206" s="2"/>
      <c r="C206" s="2"/>
      <c r="D206" s="2"/>
      <c r="E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row>
    <row r="207" spans="2:58" x14ac:dyDescent="0.45">
      <c r="B207" s="2"/>
      <c r="C207" s="2"/>
      <c r="D207" s="2"/>
      <c r="E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row>
    <row r="208" spans="2:58" x14ac:dyDescent="0.45">
      <c r="B208" s="2"/>
      <c r="C208" s="2"/>
      <c r="D208" s="2"/>
      <c r="E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row>
    <row r="209" spans="2:58" x14ac:dyDescent="0.45">
      <c r="B209" s="2"/>
      <c r="C209" s="2"/>
      <c r="D209" s="2"/>
      <c r="E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row>
    <row r="210" spans="2:58" x14ac:dyDescent="0.45">
      <c r="B210" s="2"/>
      <c r="C210" s="2"/>
      <c r="D210" s="2"/>
      <c r="E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row>
    <row r="211" spans="2:58" x14ac:dyDescent="0.45">
      <c r="B211" s="2"/>
      <c r="C211" s="2"/>
      <c r="D211" s="2"/>
      <c r="E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row>
    <row r="212" spans="2:58" x14ac:dyDescent="0.45">
      <c r="B212" s="2"/>
      <c r="C212" s="2"/>
      <c r="D212" s="2"/>
      <c r="E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row>
    <row r="213" spans="2:58" x14ac:dyDescent="0.45">
      <c r="B213" s="2"/>
      <c r="C213" s="2"/>
      <c r="D213" s="2"/>
      <c r="E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row>
    <row r="214" spans="2:58" x14ac:dyDescent="0.45">
      <c r="B214" s="2"/>
      <c r="C214" s="2"/>
      <c r="D214" s="2"/>
      <c r="E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row>
    <row r="215" spans="2:58" x14ac:dyDescent="0.45">
      <c r="B215" s="2"/>
      <c r="C215" s="2"/>
      <c r="D215" s="2"/>
      <c r="E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row>
    <row r="216" spans="2:58" x14ac:dyDescent="0.45">
      <c r="B216" s="2"/>
      <c r="C216" s="2"/>
      <c r="D216" s="2"/>
      <c r="E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row>
    <row r="217" spans="2:58" x14ac:dyDescent="0.45">
      <c r="B217" s="2"/>
      <c r="C217" s="2"/>
      <c r="D217" s="2"/>
      <c r="E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row>
    <row r="218" spans="2:58" x14ac:dyDescent="0.45">
      <c r="B218" s="2"/>
      <c r="C218" s="2"/>
      <c r="D218" s="2"/>
      <c r="E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row>
    <row r="219" spans="2:58" x14ac:dyDescent="0.45">
      <c r="B219" s="2"/>
      <c r="C219" s="2"/>
      <c r="D219" s="2"/>
      <c r="E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row>
    <row r="220" spans="2:58" x14ac:dyDescent="0.45">
      <c r="B220" s="2"/>
      <c r="C220" s="2"/>
      <c r="D220" s="2"/>
      <c r="E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row>
    <row r="221" spans="2:58" x14ac:dyDescent="0.45">
      <c r="B221" s="2"/>
      <c r="C221" s="2"/>
      <c r="D221" s="2"/>
      <c r="E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row>
    <row r="222" spans="2:58" x14ac:dyDescent="0.45">
      <c r="B222" s="2"/>
      <c r="C222" s="2"/>
      <c r="D222" s="2"/>
      <c r="E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row>
    <row r="223" spans="2:58" x14ac:dyDescent="0.45">
      <c r="B223" s="2"/>
      <c r="C223" s="2"/>
      <c r="D223" s="2"/>
      <c r="E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row>
    <row r="224" spans="2:58" x14ac:dyDescent="0.45">
      <c r="B224" s="2"/>
      <c r="C224" s="2"/>
      <c r="D224" s="2"/>
      <c r="E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row>
    <row r="225" spans="2:58" x14ac:dyDescent="0.45">
      <c r="B225" s="2"/>
      <c r="C225" s="2"/>
      <c r="D225" s="2"/>
      <c r="E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row>
    <row r="226" spans="2:58" x14ac:dyDescent="0.45">
      <c r="B226" s="2"/>
      <c r="C226" s="2"/>
      <c r="D226" s="2"/>
      <c r="E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row>
    <row r="227" spans="2:58" x14ac:dyDescent="0.45">
      <c r="B227" s="2"/>
      <c r="C227" s="2"/>
      <c r="D227" s="2"/>
      <c r="E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row>
    <row r="228" spans="2:58" x14ac:dyDescent="0.45">
      <c r="B228" s="2"/>
      <c r="C228" s="2"/>
      <c r="D228" s="2"/>
      <c r="E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row>
    <row r="229" spans="2:58" x14ac:dyDescent="0.45">
      <c r="B229" s="2"/>
      <c r="C229" s="2"/>
      <c r="D229" s="2"/>
      <c r="E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row>
    <row r="230" spans="2:58" x14ac:dyDescent="0.45">
      <c r="B230" s="2"/>
      <c r="C230" s="2"/>
      <c r="D230" s="2"/>
      <c r="E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row>
    <row r="231" spans="2:58" x14ac:dyDescent="0.45">
      <c r="B231" s="2"/>
      <c r="C231" s="2"/>
      <c r="D231" s="2"/>
      <c r="E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row>
    <row r="232" spans="2:58" x14ac:dyDescent="0.45">
      <c r="B232" s="2"/>
      <c r="C232" s="2"/>
      <c r="D232" s="2"/>
      <c r="E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row>
    <row r="233" spans="2:58" x14ac:dyDescent="0.45">
      <c r="B233" s="2"/>
      <c r="C233" s="2"/>
      <c r="D233" s="2"/>
      <c r="E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row>
    <row r="234" spans="2:58" x14ac:dyDescent="0.45">
      <c r="B234" s="2"/>
      <c r="C234" s="2"/>
      <c r="D234" s="2"/>
      <c r="E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row>
    <row r="235" spans="2:58" x14ac:dyDescent="0.45">
      <c r="B235" s="2"/>
      <c r="C235" s="2"/>
      <c r="D235" s="2"/>
      <c r="E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row>
    <row r="236" spans="2:58" x14ac:dyDescent="0.45">
      <c r="B236" s="2"/>
      <c r="C236" s="2"/>
      <c r="D236" s="2"/>
      <c r="E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row>
    <row r="237" spans="2:58" x14ac:dyDescent="0.45">
      <c r="B237" s="2"/>
      <c r="C237" s="2"/>
      <c r="D237" s="2"/>
      <c r="E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row>
    <row r="238" spans="2:58" x14ac:dyDescent="0.45">
      <c r="B238" s="2"/>
      <c r="C238" s="2"/>
      <c r="D238" s="2"/>
      <c r="E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row>
    <row r="239" spans="2:58" x14ac:dyDescent="0.45">
      <c r="B239" s="2"/>
      <c r="C239" s="2"/>
      <c r="D239" s="2"/>
      <c r="E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row>
    <row r="240" spans="2:58" x14ac:dyDescent="0.45">
      <c r="B240" s="2"/>
      <c r="C240" s="2"/>
      <c r="D240" s="2"/>
      <c r="E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row>
    <row r="241" spans="2:58" x14ac:dyDescent="0.45">
      <c r="B241" s="2"/>
      <c r="C241" s="2"/>
      <c r="D241" s="2"/>
      <c r="E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row>
    <row r="242" spans="2:58" x14ac:dyDescent="0.45">
      <c r="B242" s="2"/>
      <c r="C242" s="2"/>
      <c r="D242" s="2"/>
      <c r="E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row>
    <row r="243" spans="2:58" x14ac:dyDescent="0.45">
      <c r="B243" s="2"/>
      <c r="C243" s="2"/>
      <c r="D243" s="2"/>
      <c r="E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row>
    <row r="244" spans="2:58" x14ac:dyDescent="0.45">
      <c r="B244" s="2"/>
      <c r="C244" s="2"/>
      <c r="D244" s="2"/>
      <c r="E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row>
    <row r="245" spans="2:58" x14ac:dyDescent="0.45">
      <c r="B245" s="2"/>
      <c r="C245" s="2"/>
      <c r="D245" s="2"/>
      <c r="E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row>
    <row r="246" spans="2:58" x14ac:dyDescent="0.45">
      <c r="B246" s="2"/>
      <c r="C246" s="2"/>
      <c r="D246" s="2"/>
      <c r="E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row>
    <row r="247" spans="2:58" x14ac:dyDescent="0.45">
      <c r="B247" s="2"/>
      <c r="C247" s="2"/>
      <c r="D247" s="2"/>
      <c r="E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row>
    <row r="248" spans="2:58" x14ac:dyDescent="0.45">
      <c r="B248" s="2"/>
      <c r="C248" s="2"/>
      <c r="D248" s="2"/>
      <c r="E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row>
    <row r="249" spans="2:58" x14ac:dyDescent="0.45">
      <c r="B249" s="2"/>
      <c r="C249" s="2"/>
      <c r="D249" s="2"/>
      <c r="E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row>
    <row r="250" spans="2:58" x14ac:dyDescent="0.45">
      <c r="B250" s="2"/>
      <c r="C250" s="2"/>
      <c r="D250" s="2"/>
      <c r="E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row>
    <row r="251" spans="2:58" x14ac:dyDescent="0.45">
      <c r="B251" s="2"/>
      <c r="C251" s="2"/>
      <c r="D251" s="2"/>
      <c r="E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row>
    <row r="252" spans="2:58" x14ac:dyDescent="0.45">
      <c r="B252" s="2"/>
      <c r="C252" s="2"/>
      <c r="D252" s="2"/>
      <c r="E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row>
    <row r="253" spans="2:58" x14ac:dyDescent="0.45">
      <c r="B253" s="2"/>
      <c r="C253" s="2"/>
      <c r="D253" s="2"/>
      <c r="E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row>
    <row r="254" spans="2:58" x14ac:dyDescent="0.45">
      <c r="B254" s="2"/>
      <c r="C254" s="2"/>
      <c r="D254" s="2"/>
      <c r="E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row>
    <row r="255" spans="2:58" x14ac:dyDescent="0.45">
      <c r="B255" s="2"/>
      <c r="C255" s="2"/>
      <c r="D255" s="2"/>
      <c r="E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row>
    <row r="256" spans="2:58" x14ac:dyDescent="0.45">
      <c r="B256" s="2"/>
      <c r="C256" s="2"/>
      <c r="D256" s="2"/>
      <c r="E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row>
    <row r="257" spans="2:58" x14ac:dyDescent="0.45">
      <c r="B257" s="2"/>
      <c r="C257" s="2"/>
      <c r="D257" s="2"/>
      <c r="E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row>
    <row r="258" spans="2:58" x14ac:dyDescent="0.45">
      <c r="B258" s="2"/>
      <c r="C258" s="2"/>
      <c r="D258" s="2"/>
      <c r="E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row>
    <row r="259" spans="2:58" x14ac:dyDescent="0.45">
      <c r="B259" s="2"/>
      <c r="C259" s="2"/>
      <c r="D259" s="2"/>
      <c r="E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row>
    <row r="260" spans="2:58" x14ac:dyDescent="0.45">
      <c r="B260" s="2"/>
      <c r="C260" s="2"/>
      <c r="D260" s="2"/>
      <c r="E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row>
    <row r="261" spans="2:58" x14ac:dyDescent="0.45">
      <c r="B261" s="2"/>
      <c r="C261" s="2"/>
      <c r="D261" s="2"/>
      <c r="E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row>
    <row r="262" spans="2:58" x14ac:dyDescent="0.45">
      <c r="B262" s="2"/>
      <c r="C262" s="2"/>
      <c r="D262" s="2"/>
      <c r="E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row>
    <row r="263" spans="2:58" x14ac:dyDescent="0.45">
      <c r="B263" s="2"/>
      <c r="C263" s="2"/>
      <c r="D263" s="2"/>
      <c r="E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row>
    <row r="264" spans="2:58" x14ac:dyDescent="0.45">
      <c r="B264" s="2"/>
      <c r="C264" s="2"/>
      <c r="D264" s="2"/>
      <c r="E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row>
    <row r="265" spans="2:58" x14ac:dyDescent="0.45">
      <c r="B265" s="2"/>
      <c r="C265" s="2"/>
      <c r="D265" s="2"/>
      <c r="E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row>
    <row r="266" spans="2:58" x14ac:dyDescent="0.45">
      <c r="B266" s="2"/>
      <c r="C266" s="2"/>
      <c r="D266" s="2"/>
      <c r="E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row>
    <row r="267" spans="2:58" x14ac:dyDescent="0.45">
      <c r="B267" s="2"/>
      <c r="C267" s="2"/>
      <c r="D267" s="2"/>
      <c r="E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row>
    <row r="268" spans="2:58" x14ac:dyDescent="0.45">
      <c r="B268" s="2"/>
      <c r="C268" s="2"/>
      <c r="D268" s="2"/>
      <c r="E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row>
    <row r="269" spans="2:58" x14ac:dyDescent="0.45">
      <c r="B269" s="2"/>
      <c r="C269" s="2"/>
      <c r="D269" s="2"/>
      <c r="E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row>
    <row r="270" spans="2:58" x14ac:dyDescent="0.45">
      <c r="B270" s="2"/>
      <c r="C270" s="2"/>
      <c r="D270" s="2"/>
      <c r="E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row>
    <row r="271" spans="2:58" x14ac:dyDescent="0.45">
      <c r="B271" s="2"/>
      <c r="C271" s="2"/>
      <c r="D271" s="2"/>
      <c r="E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row>
    <row r="272" spans="2:58" x14ac:dyDescent="0.45">
      <c r="B272" s="2"/>
      <c r="C272" s="2"/>
      <c r="D272" s="2"/>
      <c r="E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row>
    <row r="273" spans="2:58" x14ac:dyDescent="0.45">
      <c r="B273" s="2"/>
      <c r="C273" s="2"/>
      <c r="D273" s="2"/>
      <c r="E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row>
    <row r="274" spans="2:58" x14ac:dyDescent="0.45">
      <c r="B274" s="2"/>
      <c r="C274" s="2"/>
      <c r="D274" s="2"/>
      <c r="E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row>
    <row r="275" spans="2:58" x14ac:dyDescent="0.45">
      <c r="B275" s="2"/>
      <c r="C275" s="2"/>
      <c r="D275" s="2"/>
      <c r="E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row>
    <row r="276" spans="2:58" x14ac:dyDescent="0.45">
      <c r="B276" s="2"/>
      <c r="C276" s="2"/>
      <c r="D276" s="2"/>
      <c r="E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row>
    <row r="277" spans="2:58" x14ac:dyDescent="0.45">
      <c r="B277" s="2"/>
      <c r="C277" s="2"/>
      <c r="D277" s="2"/>
      <c r="E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row>
    <row r="278" spans="2:58" x14ac:dyDescent="0.45">
      <c r="B278" s="2"/>
      <c r="C278" s="2"/>
      <c r="D278" s="2"/>
      <c r="E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row>
    <row r="279" spans="2:58" x14ac:dyDescent="0.45">
      <c r="B279" s="2"/>
      <c r="C279" s="2"/>
      <c r="D279" s="2"/>
      <c r="E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row>
    <row r="280" spans="2:58" x14ac:dyDescent="0.45">
      <c r="B280" s="2"/>
      <c r="C280" s="2"/>
      <c r="D280" s="2"/>
      <c r="E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row>
    <row r="281" spans="2:58" x14ac:dyDescent="0.45">
      <c r="B281" s="2"/>
      <c r="C281" s="2"/>
      <c r="D281" s="2"/>
      <c r="E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row>
    <row r="282" spans="2:58" x14ac:dyDescent="0.45">
      <c r="B282" s="2"/>
      <c r="C282" s="2"/>
      <c r="D282" s="2"/>
      <c r="E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row>
    <row r="283" spans="2:58" x14ac:dyDescent="0.45">
      <c r="B283" s="2"/>
      <c r="C283" s="2"/>
      <c r="D283" s="2"/>
      <c r="E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row>
    <row r="284" spans="2:58" x14ac:dyDescent="0.45">
      <c r="B284" s="2"/>
      <c r="C284" s="2"/>
      <c r="D284" s="2"/>
      <c r="E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row>
    <row r="285" spans="2:58" x14ac:dyDescent="0.45">
      <c r="B285" s="2"/>
      <c r="C285" s="2"/>
      <c r="D285" s="2"/>
      <c r="E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row>
    <row r="286" spans="2:58" x14ac:dyDescent="0.45">
      <c r="B286" s="2"/>
      <c r="C286" s="2"/>
      <c r="D286" s="2"/>
      <c r="E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row>
    <row r="287" spans="2:58" x14ac:dyDescent="0.45">
      <c r="B287" s="2"/>
      <c r="C287" s="2"/>
      <c r="D287" s="2"/>
      <c r="E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row>
    <row r="288" spans="2:58" x14ac:dyDescent="0.45">
      <c r="B288" s="2"/>
      <c r="C288" s="2"/>
      <c r="D288" s="2"/>
      <c r="E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row>
    <row r="289" spans="2:58" x14ac:dyDescent="0.45">
      <c r="B289" s="2"/>
      <c r="C289" s="2"/>
      <c r="D289" s="2"/>
      <c r="E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row>
    <row r="290" spans="2:58" x14ac:dyDescent="0.45">
      <c r="B290" s="2"/>
      <c r="C290" s="2"/>
      <c r="D290" s="2"/>
      <c r="E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row>
    <row r="291" spans="2:58" x14ac:dyDescent="0.45">
      <c r="B291" s="2"/>
      <c r="C291" s="2"/>
      <c r="D291" s="2"/>
      <c r="E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row>
    <row r="292" spans="2:58" x14ac:dyDescent="0.45">
      <c r="B292" s="2"/>
      <c r="C292" s="2"/>
      <c r="D292" s="2"/>
      <c r="E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row>
    <row r="293" spans="2:58" x14ac:dyDescent="0.45">
      <c r="B293" s="2"/>
      <c r="C293" s="2"/>
      <c r="D293" s="2"/>
      <c r="E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row>
    <row r="294" spans="2:58" x14ac:dyDescent="0.45">
      <c r="B294" s="2"/>
      <c r="C294" s="2"/>
      <c r="D294" s="2"/>
      <c r="E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row>
    <row r="295" spans="2:58" x14ac:dyDescent="0.45">
      <c r="B295" s="2"/>
      <c r="C295" s="2"/>
      <c r="D295" s="2"/>
      <c r="E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row>
    <row r="296" spans="2:58" x14ac:dyDescent="0.45">
      <c r="B296" s="2"/>
      <c r="C296" s="2"/>
      <c r="D296" s="2"/>
      <c r="E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row>
    <row r="297" spans="2:58" x14ac:dyDescent="0.45">
      <c r="B297" s="2"/>
      <c r="C297" s="2"/>
      <c r="D297" s="2"/>
      <c r="E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row>
    <row r="298" spans="2:58" x14ac:dyDescent="0.45">
      <c r="B298" s="2"/>
      <c r="C298" s="2"/>
      <c r="D298" s="2"/>
      <c r="E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row>
    <row r="299" spans="2:58" x14ac:dyDescent="0.45">
      <c r="B299" s="2"/>
      <c r="C299" s="2"/>
      <c r="D299" s="2"/>
      <c r="E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row>
    <row r="300" spans="2:58" x14ac:dyDescent="0.45">
      <c r="B300" s="2"/>
      <c r="C300" s="2"/>
      <c r="D300" s="2"/>
      <c r="E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row>
    <row r="301" spans="2:58" x14ac:dyDescent="0.45">
      <c r="B301" s="2"/>
      <c r="C301" s="2"/>
      <c r="D301" s="2"/>
      <c r="E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row>
    <row r="302" spans="2:58" x14ac:dyDescent="0.45">
      <c r="B302" s="2"/>
      <c r="C302" s="2"/>
      <c r="D302" s="2"/>
      <c r="E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row>
    <row r="303" spans="2:58" x14ac:dyDescent="0.45">
      <c r="B303" s="2"/>
      <c r="C303" s="2"/>
      <c r="D303" s="2"/>
      <c r="E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row>
    <row r="304" spans="2:58" x14ac:dyDescent="0.45">
      <c r="B304" s="2"/>
      <c r="C304" s="2"/>
      <c r="D304" s="2"/>
      <c r="E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row>
    <row r="305" spans="2:58" x14ac:dyDescent="0.45">
      <c r="B305" s="2"/>
      <c r="C305" s="2"/>
      <c r="D305" s="2"/>
      <c r="E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row>
    <row r="306" spans="2:58" x14ac:dyDescent="0.45">
      <c r="B306" s="2"/>
      <c r="C306" s="2"/>
      <c r="D306" s="2"/>
      <c r="E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row>
    <row r="307" spans="2:58" x14ac:dyDescent="0.45">
      <c r="B307" s="2"/>
      <c r="C307" s="2"/>
      <c r="D307" s="2"/>
      <c r="E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row>
    <row r="308" spans="2:58" x14ac:dyDescent="0.45">
      <c r="B308" s="2"/>
      <c r="C308" s="2"/>
      <c r="D308" s="2"/>
      <c r="E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row>
    <row r="309" spans="2:58" x14ac:dyDescent="0.45">
      <c r="B309" s="2"/>
      <c r="C309" s="2"/>
      <c r="D309" s="2"/>
      <c r="E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row>
    <row r="310" spans="2:58" x14ac:dyDescent="0.45">
      <c r="B310" s="2"/>
      <c r="C310" s="2"/>
      <c r="D310" s="2"/>
      <c r="E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row>
    <row r="311" spans="2:58" x14ac:dyDescent="0.45">
      <c r="B311" s="2"/>
      <c r="C311" s="2"/>
      <c r="D311" s="2"/>
      <c r="E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row>
    <row r="312" spans="2:58" x14ac:dyDescent="0.45">
      <c r="B312" s="2"/>
      <c r="C312" s="2"/>
      <c r="D312" s="2"/>
      <c r="E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row>
    <row r="313" spans="2:58" x14ac:dyDescent="0.45">
      <c r="B313" s="2"/>
      <c r="C313" s="2"/>
      <c r="D313" s="2"/>
      <c r="E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row>
    <row r="314" spans="2:58" x14ac:dyDescent="0.45">
      <c r="B314" s="2"/>
      <c r="C314" s="2"/>
      <c r="D314" s="2"/>
      <c r="E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row>
    <row r="315" spans="2:58" x14ac:dyDescent="0.45">
      <c r="B315" s="2"/>
      <c r="C315" s="2"/>
      <c r="D315" s="2"/>
      <c r="E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row>
    <row r="316" spans="2:58" x14ac:dyDescent="0.45">
      <c r="B316" s="2"/>
      <c r="C316" s="2"/>
      <c r="D316" s="2"/>
      <c r="E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row>
    <row r="317" spans="2:58" x14ac:dyDescent="0.45">
      <c r="B317" s="2"/>
      <c r="C317" s="2"/>
      <c r="D317" s="2"/>
      <c r="E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row>
    <row r="318" spans="2:58" x14ac:dyDescent="0.45">
      <c r="B318" s="2"/>
      <c r="C318" s="2"/>
      <c r="D318" s="2"/>
      <c r="E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row>
    <row r="319" spans="2:58" x14ac:dyDescent="0.45">
      <c r="B319" s="2"/>
      <c r="C319" s="2"/>
      <c r="D319" s="2"/>
      <c r="E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row>
    <row r="320" spans="2:58" x14ac:dyDescent="0.45">
      <c r="B320" s="2"/>
      <c r="C320" s="2"/>
      <c r="D320" s="2"/>
      <c r="E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row>
    <row r="321" spans="2:58" x14ac:dyDescent="0.45">
      <c r="B321" s="2"/>
      <c r="C321" s="2"/>
      <c r="D321" s="2"/>
      <c r="E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row>
    <row r="322" spans="2:58" x14ac:dyDescent="0.45">
      <c r="B322" s="2"/>
      <c r="C322" s="2"/>
      <c r="D322" s="2"/>
      <c r="E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row>
    <row r="323" spans="2:58" x14ac:dyDescent="0.45">
      <c r="B323" s="2"/>
      <c r="C323" s="2"/>
      <c r="D323" s="2"/>
      <c r="E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row>
    <row r="324" spans="2:58" x14ac:dyDescent="0.45">
      <c r="B324" s="2"/>
      <c r="C324" s="2"/>
      <c r="D324" s="2"/>
      <c r="E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row>
    <row r="325" spans="2:58" x14ac:dyDescent="0.45">
      <c r="B325" s="2"/>
      <c r="C325" s="2"/>
      <c r="D325" s="2"/>
      <c r="E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row>
    <row r="326" spans="2:58" x14ac:dyDescent="0.45">
      <c r="B326" s="2"/>
      <c r="C326" s="2"/>
      <c r="D326" s="2"/>
      <c r="E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row>
    <row r="327" spans="2:58" x14ac:dyDescent="0.45">
      <c r="B327" s="2"/>
      <c r="C327" s="2"/>
      <c r="D327" s="2"/>
      <c r="E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row>
    <row r="328" spans="2:58" x14ac:dyDescent="0.45">
      <c r="B328" s="2"/>
      <c r="C328" s="2"/>
      <c r="D328" s="2"/>
      <c r="E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row>
    <row r="329" spans="2:58" x14ac:dyDescent="0.45">
      <c r="B329" s="2"/>
      <c r="C329" s="2"/>
      <c r="D329" s="2"/>
      <c r="E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row>
    <row r="330" spans="2:58" x14ac:dyDescent="0.45">
      <c r="B330" s="2"/>
      <c r="C330" s="2"/>
      <c r="D330" s="2"/>
      <c r="E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row>
    <row r="331" spans="2:58" x14ac:dyDescent="0.45">
      <c r="B331" s="2"/>
      <c r="C331" s="2"/>
      <c r="D331" s="2"/>
      <c r="E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row>
    <row r="332" spans="2:58" x14ac:dyDescent="0.45">
      <c r="B332" s="2"/>
      <c r="C332" s="2"/>
      <c r="D332" s="2"/>
      <c r="E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row>
    <row r="333" spans="2:58" x14ac:dyDescent="0.45">
      <c r="B333" s="2"/>
      <c r="C333" s="2"/>
      <c r="D333" s="2"/>
      <c r="E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row>
    <row r="334" spans="2:58" x14ac:dyDescent="0.45">
      <c r="B334" s="2"/>
      <c r="C334" s="2"/>
      <c r="D334" s="2"/>
      <c r="E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row>
    <row r="335" spans="2:58" x14ac:dyDescent="0.45">
      <c r="B335" s="2"/>
      <c r="C335" s="2"/>
      <c r="D335" s="2"/>
      <c r="E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row>
    <row r="336" spans="2:58" x14ac:dyDescent="0.45">
      <c r="B336" s="2"/>
      <c r="C336" s="2"/>
      <c r="D336" s="2"/>
      <c r="E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row>
    <row r="337" spans="2:58" x14ac:dyDescent="0.45">
      <c r="B337" s="2"/>
      <c r="C337" s="2"/>
      <c r="D337" s="2"/>
      <c r="E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row>
    <row r="338" spans="2:58" x14ac:dyDescent="0.45">
      <c r="B338" s="2"/>
      <c r="C338" s="2"/>
      <c r="D338" s="2"/>
      <c r="E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row>
    <row r="339" spans="2:58" x14ac:dyDescent="0.45">
      <c r="B339" s="2"/>
      <c r="C339" s="2"/>
      <c r="D339" s="2"/>
      <c r="E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row>
    <row r="340" spans="2:58" x14ac:dyDescent="0.45">
      <c r="B340" s="2"/>
      <c r="C340" s="2"/>
      <c r="D340" s="2"/>
      <c r="E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row>
    <row r="341" spans="2:58" x14ac:dyDescent="0.45">
      <c r="B341" s="2"/>
      <c r="C341" s="2"/>
      <c r="D341" s="2"/>
      <c r="E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row>
    <row r="342" spans="2:58" x14ac:dyDescent="0.45">
      <c r="B342" s="2"/>
      <c r="C342" s="2"/>
      <c r="D342" s="2"/>
      <c r="E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row>
    <row r="343" spans="2:58" x14ac:dyDescent="0.45">
      <c r="B343" s="2"/>
      <c r="C343" s="2"/>
      <c r="D343" s="2"/>
      <c r="E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row>
    <row r="344" spans="2:58" x14ac:dyDescent="0.45">
      <c r="B344" s="2"/>
      <c r="C344" s="2"/>
      <c r="D344" s="2"/>
      <c r="E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row>
    <row r="345" spans="2:58" x14ac:dyDescent="0.45">
      <c r="B345" s="2"/>
      <c r="C345" s="2"/>
      <c r="D345" s="2"/>
      <c r="E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row>
    <row r="346" spans="2:58" x14ac:dyDescent="0.45">
      <c r="B346" s="2"/>
      <c r="C346" s="2"/>
      <c r="D346" s="2"/>
      <c r="E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row>
    <row r="347" spans="2:58" x14ac:dyDescent="0.45">
      <c r="B347" s="2"/>
      <c r="C347" s="2"/>
      <c r="D347" s="2"/>
      <c r="E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row>
    <row r="348" spans="2:58" x14ac:dyDescent="0.45">
      <c r="B348" s="2"/>
      <c r="C348" s="2"/>
      <c r="D348" s="2"/>
      <c r="E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row>
    <row r="349" spans="2:58" x14ac:dyDescent="0.45">
      <c r="B349" s="2"/>
      <c r="C349" s="2"/>
      <c r="D349" s="2"/>
      <c r="E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row>
    <row r="350" spans="2:58" x14ac:dyDescent="0.45">
      <c r="B350" s="2"/>
      <c r="C350" s="2"/>
      <c r="D350" s="2"/>
      <c r="E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row>
    <row r="351" spans="2:58" x14ac:dyDescent="0.45">
      <c r="B351" s="2"/>
      <c r="C351" s="2"/>
      <c r="D351" s="2"/>
      <c r="E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row>
    <row r="352" spans="2:58" x14ac:dyDescent="0.45">
      <c r="B352" s="2"/>
      <c r="C352" s="2"/>
      <c r="D352" s="2"/>
      <c r="E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row>
    <row r="353" spans="2:58" x14ac:dyDescent="0.45">
      <c r="B353" s="2"/>
      <c r="C353" s="2"/>
      <c r="D353" s="2"/>
      <c r="E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row>
    <row r="354" spans="2:58" x14ac:dyDescent="0.45">
      <c r="B354" s="2"/>
      <c r="C354" s="2"/>
      <c r="D354" s="2"/>
      <c r="E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row>
    <row r="355" spans="2:58" x14ac:dyDescent="0.45">
      <c r="B355" s="2"/>
      <c r="C355" s="2"/>
      <c r="D355" s="2"/>
      <c r="E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row>
    <row r="356" spans="2:58" x14ac:dyDescent="0.45">
      <c r="B356" s="2"/>
      <c r="C356" s="2"/>
      <c r="D356" s="2"/>
      <c r="E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row>
    <row r="357" spans="2:58" x14ac:dyDescent="0.45">
      <c r="B357" s="2"/>
      <c r="C357" s="2"/>
      <c r="D357" s="2"/>
      <c r="E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row>
    <row r="358" spans="2:58" x14ac:dyDescent="0.45">
      <c r="B358" s="2"/>
      <c r="C358" s="2"/>
      <c r="D358" s="2"/>
      <c r="E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row>
    <row r="359" spans="2:58" x14ac:dyDescent="0.45">
      <c r="B359" s="2"/>
      <c r="C359" s="2"/>
      <c r="D359" s="2"/>
      <c r="E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row>
    <row r="360" spans="2:58" x14ac:dyDescent="0.45">
      <c r="B360" s="2"/>
      <c r="C360" s="2"/>
      <c r="D360" s="2"/>
      <c r="E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row>
    <row r="361" spans="2:58" x14ac:dyDescent="0.45">
      <c r="B361" s="2"/>
      <c r="C361" s="2"/>
      <c r="D361" s="2"/>
      <c r="E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row>
    <row r="362" spans="2:58" x14ac:dyDescent="0.45">
      <c r="B362" s="2"/>
      <c r="C362" s="2"/>
      <c r="D362" s="2"/>
      <c r="E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row>
    <row r="363" spans="2:58" x14ac:dyDescent="0.45">
      <c r="B363" s="2"/>
      <c r="C363" s="2"/>
      <c r="D363" s="2"/>
      <c r="E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row>
    <row r="364" spans="2:58" x14ac:dyDescent="0.45">
      <c r="B364" s="2"/>
      <c r="C364" s="2"/>
      <c r="D364" s="2"/>
      <c r="E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row>
    <row r="365" spans="2:58" x14ac:dyDescent="0.45">
      <c r="B365" s="2"/>
      <c r="C365" s="2"/>
      <c r="D365" s="2"/>
      <c r="E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row>
    <row r="366" spans="2:58" x14ac:dyDescent="0.45">
      <c r="B366" s="2"/>
      <c r="C366" s="2"/>
      <c r="D366" s="2"/>
      <c r="E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row>
    <row r="367" spans="2:58" x14ac:dyDescent="0.45">
      <c r="B367" s="2"/>
      <c r="C367" s="2"/>
      <c r="D367" s="2"/>
      <c r="E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row>
    <row r="368" spans="2:58" x14ac:dyDescent="0.45">
      <c r="B368" s="2"/>
      <c r="C368" s="2"/>
      <c r="D368" s="2"/>
      <c r="E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row>
    <row r="369" spans="2:58" x14ac:dyDescent="0.45">
      <c r="B369" s="2"/>
      <c r="C369" s="2"/>
      <c r="D369" s="2"/>
      <c r="E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row>
    <row r="370" spans="2:58" x14ac:dyDescent="0.45">
      <c r="B370" s="2"/>
      <c r="C370" s="2"/>
      <c r="D370" s="2"/>
      <c r="E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row>
    <row r="371" spans="2:58" x14ac:dyDescent="0.45">
      <c r="B371" s="2"/>
      <c r="C371" s="2"/>
      <c r="D371" s="2"/>
      <c r="E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row>
    <row r="372" spans="2:58" x14ac:dyDescent="0.45">
      <c r="B372" s="2"/>
      <c r="C372" s="2"/>
      <c r="D372" s="2"/>
      <c r="E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row>
    <row r="373" spans="2:58" x14ac:dyDescent="0.45">
      <c r="B373" s="2"/>
      <c r="C373" s="2"/>
      <c r="D373" s="2"/>
      <c r="E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row>
    <row r="374" spans="2:58" x14ac:dyDescent="0.45">
      <c r="B374" s="2"/>
      <c r="C374" s="2"/>
      <c r="D374" s="2"/>
      <c r="E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row>
    <row r="375" spans="2:58" x14ac:dyDescent="0.45">
      <c r="B375" s="2"/>
      <c r="C375" s="2"/>
      <c r="D375" s="2"/>
      <c r="E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row>
    <row r="376" spans="2:58" x14ac:dyDescent="0.45">
      <c r="B376" s="2"/>
      <c r="C376" s="2"/>
      <c r="D376" s="2"/>
      <c r="E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row>
    <row r="377" spans="2:58" x14ac:dyDescent="0.45">
      <c r="B377" s="2"/>
      <c r="C377" s="2"/>
      <c r="D377" s="2"/>
      <c r="E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row>
    <row r="378" spans="2:58" x14ac:dyDescent="0.45">
      <c r="B378" s="2"/>
      <c r="C378" s="2"/>
      <c r="D378" s="2"/>
      <c r="E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row>
    <row r="379" spans="2:58" x14ac:dyDescent="0.45">
      <c r="B379" s="2"/>
      <c r="C379" s="2"/>
      <c r="D379" s="2"/>
      <c r="E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row>
    <row r="380" spans="2:58" x14ac:dyDescent="0.45">
      <c r="B380" s="2"/>
      <c r="C380" s="2"/>
      <c r="D380" s="2"/>
      <c r="E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row>
    <row r="381" spans="2:58" x14ac:dyDescent="0.45">
      <c r="B381" s="2"/>
      <c r="C381" s="2"/>
      <c r="D381" s="2"/>
      <c r="E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row>
    <row r="382" spans="2:58" x14ac:dyDescent="0.45">
      <c r="B382" s="2"/>
      <c r="C382" s="2"/>
      <c r="D382" s="2"/>
      <c r="E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row>
    <row r="383" spans="2:58" x14ac:dyDescent="0.45">
      <c r="B383" s="2"/>
      <c r="C383" s="2"/>
      <c r="D383" s="2"/>
      <c r="E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row>
    <row r="384" spans="2:58" x14ac:dyDescent="0.45">
      <c r="B384" s="2"/>
      <c r="C384" s="2"/>
      <c r="D384" s="2"/>
      <c r="E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row>
    <row r="385" spans="2:58" x14ac:dyDescent="0.45">
      <c r="B385" s="2"/>
      <c r="C385" s="2"/>
      <c r="D385" s="2"/>
      <c r="E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row>
    <row r="386" spans="2:58" x14ac:dyDescent="0.45">
      <c r="B386" s="2"/>
      <c r="C386" s="2"/>
      <c r="D386" s="2"/>
      <c r="E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row>
    <row r="387" spans="2:58" x14ac:dyDescent="0.45">
      <c r="B387" s="2"/>
      <c r="C387" s="2"/>
      <c r="D387" s="2"/>
      <c r="E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row>
    <row r="388" spans="2:58" x14ac:dyDescent="0.45">
      <c r="B388" s="2"/>
      <c r="C388" s="2"/>
      <c r="D388" s="2"/>
      <c r="E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row>
    <row r="389" spans="2:58" x14ac:dyDescent="0.45">
      <c r="B389" s="2"/>
      <c r="C389" s="2"/>
      <c r="D389" s="2"/>
      <c r="E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row>
    <row r="390" spans="2:58" x14ac:dyDescent="0.45">
      <c r="B390" s="2"/>
      <c r="C390" s="2"/>
      <c r="D390" s="2"/>
      <c r="E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row>
    <row r="391" spans="2:58" x14ac:dyDescent="0.45">
      <c r="B391" s="2"/>
      <c r="C391" s="2"/>
      <c r="D391" s="2"/>
      <c r="E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row>
    <row r="392" spans="2:58" x14ac:dyDescent="0.45">
      <c r="B392" s="2"/>
      <c r="C392" s="2"/>
      <c r="D392" s="2"/>
      <c r="E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row>
    <row r="393" spans="2:58" x14ac:dyDescent="0.45">
      <c r="B393" s="2"/>
      <c r="C393" s="2"/>
      <c r="D393" s="2"/>
      <c r="E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row>
    <row r="394" spans="2:58" x14ac:dyDescent="0.45">
      <c r="B394" s="2"/>
      <c r="C394" s="2"/>
      <c r="D394" s="2"/>
      <c r="E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row>
    <row r="395" spans="2:58" x14ac:dyDescent="0.45">
      <c r="B395" s="2"/>
      <c r="C395" s="2"/>
      <c r="D395" s="2"/>
      <c r="E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row>
    <row r="396" spans="2:58" x14ac:dyDescent="0.45">
      <c r="B396" s="2"/>
      <c r="C396" s="2"/>
      <c r="D396" s="2"/>
      <c r="E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row>
    <row r="397" spans="2:58" x14ac:dyDescent="0.45">
      <c r="B397" s="2"/>
      <c r="C397" s="2"/>
      <c r="D397" s="2"/>
      <c r="E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row>
    <row r="398" spans="2:58" x14ac:dyDescent="0.45">
      <c r="B398" s="2"/>
      <c r="C398" s="2"/>
      <c r="D398" s="2"/>
      <c r="E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row>
    <row r="399" spans="2:58" x14ac:dyDescent="0.45">
      <c r="B399" s="2"/>
      <c r="C399" s="2"/>
      <c r="D399" s="2"/>
      <c r="E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row>
    <row r="400" spans="2:58" x14ac:dyDescent="0.45">
      <c r="B400" s="2"/>
      <c r="C400" s="2"/>
      <c r="D400" s="2"/>
      <c r="E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row>
    <row r="401" spans="2:58" x14ac:dyDescent="0.45">
      <c r="B401" s="2"/>
      <c r="C401" s="2"/>
      <c r="D401" s="2"/>
      <c r="E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row>
    <row r="402" spans="2:58" x14ac:dyDescent="0.45">
      <c r="B402" s="2"/>
      <c r="C402" s="2"/>
      <c r="D402" s="2"/>
      <c r="E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row>
    <row r="403" spans="2:58" x14ac:dyDescent="0.45">
      <c r="B403" s="2"/>
      <c r="C403" s="2"/>
      <c r="D403" s="2"/>
      <c r="E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row>
    <row r="404" spans="2:58" x14ac:dyDescent="0.45">
      <c r="B404" s="2"/>
      <c r="C404" s="2"/>
      <c r="D404" s="2"/>
      <c r="E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row>
    <row r="405" spans="2:58" x14ac:dyDescent="0.45">
      <c r="B405" s="2"/>
      <c r="C405" s="2"/>
      <c r="D405" s="2"/>
      <c r="E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row>
    <row r="406" spans="2:58" x14ac:dyDescent="0.45">
      <c r="B406" s="2"/>
      <c r="C406" s="2"/>
      <c r="D406" s="2"/>
      <c r="E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row>
    <row r="407" spans="2:58" x14ac:dyDescent="0.45">
      <c r="B407" s="2"/>
      <c r="C407" s="2"/>
      <c r="D407" s="2"/>
      <c r="E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row>
    <row r="408" spans="2:58" x14ac:dyDescent="0.45">
      <c r="B408" s="2"/>
      <c r="C408" s="2"/>
      <c r="D408" s="2"/>
      <c r="E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row>
    <row r="409" spans="2:58" x14ac:dyDescent="0.45">
      <c r="B409" s="2"/>
      <c r="C409" s="2"/>
      <c r="D409" s="2"/>
      <c r="E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row>
    <row r="410" spans="2:58" x14ac:dyDescent="0.45">
      <c r="B410" s="2"/>
      <c r="C410" s="2"/>
      <c r="D410" s="2"/>
      <c r="E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row>
    <row r="411" spans="2:58" x14ac:dyDescent="0.45">
      <c r="B411" s="2"/>
      <c r="C411" s="2"/>
      <c r="D411" s="2"/>
      <c r="E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row>
    <row r="412" spans="2:58" x14ac:dyDescent="0.45">
      <c r="B412" s="2"/>
      <c r="C412" s="2"/>
      <c r="D412" s="2"/>
      <c r="E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row>
    <row r="413" spans="2:58" x14ac:dyDescent="0.45">
      <c r="B413" s="2"/>
      <c r="C413" s="2"/>
      <c r="D413" s="2"/>
      <c r="E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row>
    <row r="414" spans="2:58" x14ac:dyDescent="0.45">
      <c r="B414" s="2"/>
      <c r="C414" s="2"/>
      <c r="D414" s="2"/>
      <c r="E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row>
    <row r="415" spans="2:58" x14ac:dyDescent="0.45">
      <c r="B415" s="2"/>
      <c r="C415" s="2"/>
      <c r="D415" s="2"/>
      <c r="E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row>
    <row r="416" spans="2:58" x14ac:dyDescent="0.45">
      <c r="B416" s="2"/>
      <c r="C416" s="2"/>
      <c r="D416" s="2"/>
      <c r="E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row>
    <row r="417" spans="2:58" x14ac:dyDescent="0.45">
      <c r="B417" s="2"/>
      <c r="C417" s="2"/>
      <c r="D417" s="2"/>
      <c r="E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row>
    <row r="418" spans="2:58" x14ac:dyDescent="0.45">
      <c r="B418" s="2"/>
      <c r="C418" s="2"/>
      <c r="D418" s="2"/>
      <c r="E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row>
    <row r="419" spans="2:58" x14ac:dyDescent="0.45">
      <c r="B419" s="2"/>
      <c r="C419" s="2"/>
      <c r="D419" s="2"/>
      <c r="E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row>
    <row r="420" spans="2:58" x14ac:dyDescent="0.45">
      <c r="B420" s="2"/>
      <c r="C420" s="2"/>
      <c r="D420" s="2"/>
      <c r="E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row>
    <row r="421" spans="2:58" x14ac:dyDescent="0.45">
      <c r="B421" s="2"/>
      <c r="C421" s="2"/>
      <c r="D421" s="2"/>
      <c r="E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row>
    <row r="422" spans="2:58" x14ac:dyDescent="0.45">
      <c r="B422" s="2"/>
      <c r="C422" s="2"/>
      <c r="D422" s="2"/>
      <c r="E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row>
    <row r="423" spans="2:58" x14ac:dyDescent="0.45">
      <c r="B423" s="2"/>
      <c r="C423" s="2"/>
      <c r="D423" s="2"/>
      <c r="E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row>
    <row r="424" spans="2:58" x14ac:dyDescent="0.45">
      <c r="B424" s="2"/>
      <c r="C424" s="2"/>
      <c r="D424" s="2"/>
      <c r="E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row>
    <row r="425" spans="2:58" x14ac:dyDescent="0.45">
      <c r="B425" s="2"/>
      <c r="C425" s="2"/>
      <c r="D425" s="2"/>
      <c r="E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row>
    <row r="426" spans="2:58" x14ac:dyDescent="0.45">
      <c r="B426" s="2"/>
      <c r="C426" s="2"/>
      <c r="D426" s="2"/>
      <c r="E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row>
    <row r="427" spans="2:58" x14ac:dyDescent="0.45">
      <c r="B427" s="2"/>
      <c r="C427" s="2"/>
      <c r="D427" s="2"/>
      <c r="E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row>
    <row r="428" spans="2:58" x14ac:dyDescent="0.45">
      <c r="B428" s="2"/>
      <c r="C428" s="2"/>
      <c r="D428" s="2"/>
      <c r="E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row>
    <row r="429" spans="2:58" x14ac:dyDescent="0.45">
      <c r="B429" s="2"/>
      <c r="C429" s="2"/>
      <c r="D429" s="2"/>
      <c r="E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row>
    <row r="430" spans="2:58" x14ac:dyDescent="0.45">
      <c r="B430" s="2"/>
      <c r="C430" s="2"/>
      <c r="D430" s="2"/>
      <c r="E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row>
    <row r="431" spans="2:58" x14ac:dyDescent="0.45">
      <c r="B431" s="2"/>
      <c r="C431" s="2"/>
      <c r="D431" s="2"/>
      <c r="E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row>
    <row r="432" spans="2:58" x14ac:dyDescent="0.45">
      <c r="B432" s="2"/>
      <c r="C432" s="2"/>
      <c r="D432" s="2"/>
      <c r="E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row>
    <row r="433" spans="2:58" x14ac:dyDescent="0.45">
      <c r="B433" s="2"/>
      <c r="C433" s="2"/>
      <c r="D433" s="2"/>
      <c r="E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row>
    <row r="434" spans="2:58" x14ac:dyDescent="0.45">
      <c r="B434" s="2"/>
      <c r="C434" s="2"/>
      <c r="D434" s="2"/>
      <c r="E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row>
    <row r="435" spans="2:58" x14ac:dyDescent="0.45">
      <c r="B435" s="2"/>
      <c r="C435" s="2"/>
      <c r="D435" s="2"/>
      <c r="E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row>
    <row r="436" spans="2:58" x14ac:dyDescent="0.45">
      <c r="B436" s="2"/>
      <c r="C436" s="2"/>
      <c r="D436" s="2"/>
      <c r="E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row>
    <row r="437" spans="2:58" x14ac:dyDescent="0.45">
      <c r="B437" s="2"/>
      <c r="C437" s="2"/>
      <c r="D437" s="2"/>
      <c r="E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row>
    <row r="438" spans="2:58" x14ac:dyDescent="0.45">
      <c r="B438" s="2"/>
      <c r="C438" s="2"/>
      <c r="D438" s="2"/>
      <c r="E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row>
    <row r="439" spans="2:58" x14ac:dyDescent="0.45">
      <c r="B439" s="2"/>
      <c r="C439" s="2"/>
      <c r="D439" s="2"/>
      <c r="E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row>
    <row r="440" spans="2:58" x14ac:dyDescent="0.45">
      <c r="B440" s="2"/>
      <c r="C440" s="2"/>
      <c r="D440" s="2"/>
      <c r="E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row>
    <row r="441" spans="2:58" x14ac:dyDescent="0.45">
      <c r="B441" s="2"/>
      <c r="C441" s="2"/>
      <c r="D441" s="2"/>
      <c r="E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row>
    <row r="442" spans="2:58" x14ac:dyDescent="0.45">
      <c r="B442" s="2"/>
      <c r="C442" s="2"/>
      <c r="D442" s="2"/>
      <c r="E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row>
    <row r="443" spans="2:58" x14ac:dyDescent="0.45">
      <c r="B443" s="2"/>
      <c r="C443" s="2"/>
      <c r="D443" s="2"/>
      <c r="E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row>
    <row r="444" spans="2:58" x14ac:dyDescent="0.45">
      <c r="B444" s="2"/>
      <c r="C444" s="2"/>
      <c r="D444" s="2"/>
      <c r="E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row>
    <row r="445" spans="2:58" x14ac:dyDescent="0.45">
      <c r="B445" s="2"/>
      <c r="C445" s="2"/>
      <c r="D445" s="2"/>
      <c r="E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row>
    <row r="446" spans="2:58" x14ac:dyDescent="0.45">
      <c r="B446" s="2"/>
      <c r="C446" s="2"/>
      <c r="D446" s="2"/>
      <c r="E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row>
    <row r="447" spans="2:58" x14ac:dyDescent="0.45">
      <c r="B447" s="2"/>
      <c r="C447" s="2"/>
      <c r="D447" s="2"/>
      <c r="E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row>
    <row r="448" spans="2:58" x14ac:dyDescent="0.45">
      <c r="B448" s="2"/>
      <c r="C448" s="2"/>
      <c r="D448" s="2"/>
      <c r="E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row>
    <row r="449" spans="2:58" x14ac:dyDescent="0.45">
      <c r="B449" s="2"/>
      <c r="C449" s="2"/>
      <c r="D449" s="2"/>
      <c r="E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row>
    <row r="450" spans="2:58" x14ac:dyDescent="0.45">
      <c r="B450" s="2"/>
      <c r="C450" s="2"/>
      <c r="D450" s="2"/>
      <c r="E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row>
    <row r="451" spans="2:58" x14ac:dyDescent="0.45">
      <c r="B451" s="2"/>
      <c r="C451" s="2"/>
      <c r="D451" s="2"/>
      <c r="E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row>
    <row r="452" spans="2:58" x14ac:dyDescent="0.45">
      <c r="B452" s="2"/>
      <c r="C452" s="2"/>
      <c r="D452" s="2"/>
      <c r="E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row>
    <row r="453" spans="2:58" x14ac:dyDescent="0.45">
      <c r="B453" s="2"/>
      <c r="C453" s="2"/>
      <c r="D453" s="2"/>
      <c r="E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row>
    <row r="454" spans="2:58" x14ac:dyDescent="0.45">
      <c r="B454" s="2"/>
      <c r="C454" s="2"/>
      <c r="D454" s="2"/>
      <c r="E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row>
    <row r="455" spans="2:58" x14ac:dyDescent="0.45">
      <c r="B455" s="2"/>
      <c r="C455" s="2"/>
      <c r="D455" s="2"/>
      <c r="E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row>
    <row r="456" spans="2:58" x14ac:dyDescent="0.45">
      <c r="B456" s="2"/>
      <c r="C456" s="2"/>
      <c r="D456" s="2"/>
      <c r="E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row>
    <row r="457" spans="2:58" x14ac:dyDescent="0.45">
      <c r="B457" s="2"/>
      <c r="C457" s="2"/>
      <c r="D457" s="2"/>
      <c r="E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row>
    <row r="458" spans="2:58" x14ac:dyDescent="0.45">
      <c r="B458" s="2"/>
      <c r="C458" s="2"/>
      <c r="D458" s="2"/>
      <c r="E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row>
    <row r="459" spans="2:58" x14ac:dyDescent="0.45">
      <c r="B459" s="2"/>
      <c r="C459" s="2"/>
      <c r="D459" s="2"/>
      <c r="E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row>
    <row r="460" spans="2:58" x14ac:dyDescent="0.45">
      <c r="B460" s="2"/>
      <c r="C460" s="2"/>
      <c r="D460" s="2"/>
      <c r="E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row>
    <row r="461" spans="2:58" x14ac:dyDescent="0.45">
      <c r="B461" s="2"/>
      <c r="C461" s="2"/>
      <c r="D461" s="2"/>
      <c r="E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row>
    <row r="462" spans="2:58" x14ac:dyDescent="0.45">
      <c r="B462" s="2"/>
      <c r="C462" s="2"/>
      <c r="D462" s="2"/>
      <c r="E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row>
    <row r="463" spans="2:58" x14ac:dyDescent="0.45">
      <c r="B463" s="2"/>
      <c r="C463" s="2"/>
      <c r="D463" s="2"/>
      <c r="E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row>
    <row r="464" spans="2:58" x14ac:dyDescent="0.45">
      <c r="B464" s="2"/>
      <c r="C464" s="2"/>
      <c r="D464" s="2"/>
      <c r="E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row>
    <row r="465" spans="2:58" x14ac:dyDescent="0.45">
      <c r="B465" s="2"/>
      <c r="C465" s="2"/>
      <c r="D465" s="2"/>
      <c r="E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row>
    <row r="466" spans="2:58" x14ac:dyDescent="0.45">
      <c r="B466" s="2"/>
      <c r="C466" s="2"/>
      <c r="D466" s="2"/>
      <c r="E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row>
    <row r="467" spans="2:58" x14ac:dyDescent="0.45">
      <c r="B467" s="2"/>
      <c r="C467" s="2"/>
      <c r="D467" s="2"/>
      <c r="E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row>
    <row r="468" spans="2:58" x14ac:dyDescent="0.45">
      <c r="B468" s="2"/>
      <c r="C468" s="2"/>
      <c r="D468" s="2"/>
      <c r="E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row>
    <row r="469" spans="2:58" x14ac:dyDescent="0.45">
      <c r="B469" s="2"/>
      <c r="C469" s="2"/>
      <c r="D469" s="2"/>
      <c r="E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row>
    <row r="470" spans="2:58" x14ac:dyDescent="0.45">
      <c r="B470" s="2"/>
      <c r="C470" s="2"/>
      <c r="D470" s="2"/>
      <c r="E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row>
    <row r="471" spans="2:58" x14ac:dyDescent="0.45">
      <c r="B471" s="2"/>
      <c r="C471" s="2"/>
      <c r="D471" s="2"/>
      <c r="E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row>
    <row r="472" spans="2:58" x14ac:dyDescent="0.45">
      <c r="B472" s="2"/>
      <c r="C472" s="2"/>
      <c r="D472" s="2"/>
      <c r="E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row>
    <row r="473" spans="2:58" x14ac:dyDescent="0.45">
      <c r="B473" s="2"/>
      <c r="C473" s="2"/>
      <c r="D473" s="2"/>
      <c r="E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row>
    <row r="474" spans="2:58" x14ac:dyDescent="0.45">
      <c r="B474" s="2"/>
      <c r="C474" s="2"/>
      <c r="D474" s="2"/>
      <c r="E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row>
    <row r="475" spans="2:58" x14ac:dyDescent="0.45">
      <c r="B475" s="2"/>
      <c r="C475" s="2"/>
      <c r="D475" s="2"/>
      <c r="E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row>
    <row r="476" spans="2:58" x14ac:dyDescent="0.45">
      <c r="B476" s="2"/>
      <c r="C476" s="2"/>
      <c r="D476" s="2"/>
      <c r="E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row>
    <row r="477" spans="2:58" x14ac:dyDescent="0.45">
      <c r="B477" s="2"/>
      <c r="C477" s="2"/>
      <c r="D477" s="2"/>
      <c r="E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row>
    <row r="478" spans="2:58" x14ac:dyDescent="0.45">
      <c r="B478" s="2"/>
      <c r="C478" s="2"/>
      <c r="D478" s="2"/>
      <c r="E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row>
    <row r="479" spans="2:58" x14ac:dyDescent="0.45">
      <c r="B479" s="2"/>
      <c r="C479" s="2"/>
      <c r="D479" s="2"/>
      <c r="E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row>
    <row r="480" spans="2:58" x14ac:dyDescent="0.45">
      <c r="B480" s="2"/>
      <c r="C480" s="2"/>
      <c r="D480" s="2"/>
      <c r="E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row>
    <row r="481" spans="2:58" x14ac:dyDescent="0.45">
      <c r="B481" s="2"/>
      <c r="C481" s="2"/>
      <c r="D481" s="2"/>
      <c r="E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row>
    <row r="482" spans="2:58" x14ac:dyDescent="0.45">
      <c r="B482" s="2"/>
      <c r="C482" s="2"/>
      <c r="D482" s="2"/>
      <c r="E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row>
    <row r="483" spans="2:58" x14ac:dyDescent="0.45">
      <c r="B483" s="2"/>
      <c r="C483" s="2"/>
      <c r="D483" s="2"/>
      <c r="E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row>
    <row r="484" spans="2:58" x14ac:dyDescent="0.45">
      <c r="B484" s="2"/>
      <c r="C484" s="2"/>
      <c r="D484" s="2"/>
      <c r="E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row>
    <row r="485" spans="2:58" x14ac:dyDescent="0.45">
      <c r="B485" s="2"/>
      <c r="C485" s="2"/>
      <c r="D485" s="2"/>
      <c r="E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row>
    <row r="486" spans="2:58" x14ac:dyDescent="0.45">
      <c r="B486" s="2"/>
      <c r="C486" s="2"/>
      <c r="D486" s="2"/>
      <c r="E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row>
    <row r="487" spans="2:58" x14ac:dyDescent="0.45">
      <c r="B487" s="2"/>
      <c r="C487" s="2"/>
      <c r="D487" s="2"/>
      <c r="E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row>
    <row r="488" spans="2:58" x14ac:dyDescent="0.45">
      <c r="B488" s="2"/>
      <c r="C488" s="2"/>
      <c r="D488" s="2"/>
      <c r="E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row>
    <row r="489" spans="2:58" x14ac:dyDescent="0.45">
      <c r="B489" s="2"/>
      <c r="C489" s="2"/>
      <c r="D489" s="2"/>
      <c r="E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row>
    <row r="490" spans="2:58" x14ac:dyDescent="0.45">
      <c r="B490" s="2"/>
      <c r="C490" s="2"/>
      <c r="D490" s="2"/>
      <c r="E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row>
    <row r="491" spans="2:58" x14ac:dyDescent="0.45">
      <c r="B491" s="2"/>
      <c r="C491" s="2"/>
      <c r="D491" s="2"/>
      <c r="E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row>
    <row r="492" spans="2:58" x14ac:dyDescent="0.45">
      <c r="B492" s="2"/>
      <c r="C492" s="2"/>
      <c r="D492" s="2"/>
      <c r="E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row>
    <row r="493" spans="2:58" x14ac:dyDescent="0.45">
      <c r="B493" s="2"/>
      <c r="C493" s="2"/>
      <c r="D493" s="2"/>
      <c r="E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row>
    <row r="494" spans="2:58" x14ac:dyDescent="0.45">
      <c r="B494" s="2"/>
      <c r="C494" s="2"/>
      <c r="D494" s="2"/>
      <c r="E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row>
    <row r="495" spans="2:58" x14ac:dyDescent="0.45">
      <c r="B495" s="2"/>
      <c r="C495" s="2"/>
      <c r="D495" s="2"/>
      <c r="E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row>
    <row r="496" spans="2:58" x14ac:dyDescent="0.45">
      <c r="B496" s="2"/>
      <c r="C496" s="2"/>
      <c r="D496" s="2"/>
      <c r="E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row>
    <row r="497" spans="2:58" x14ac:dyDescent="0.45">
      <c r="B497" s="2"/>
      <c r="C497" s="2"/>
      <c r="D497" s="2"/>
      <c r="E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row>
    <row r="498" spans="2:58" x14ac:dyDescent="0.45">
      <c r="B498" s="2"/>
      <c r="C498" s="2"/>
      <c r="D498" s="2"/>
      <c r="E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row>
    <row r="499" spans="2:58" x14ac:dyDescent="0.45">
      <c r="B499" s="2"/>
      <c r="C499" s="2"/>
      <c r="D499" s="2"/>
      <c r="E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row>
    <row r="500" spans="2:58" x14ac:dyDescent="0.45">
      <c r="B500" s="2"/>
      <c r="C500" s="2"/>
      <c r="D500" s="2"/>
      <c r="E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row>
    <row r="501" spans="2:58" x14ac:dyDescent="0.45">
      <c r="B501" s="2"/>
      <c r="C501" s="2"/>
      <c r="D501" s="2"/>
      <c r="E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row>
    <row r="502" spans="2:58" x14ac:dyDescent="0.45">
      <c r="B502" s="2"/>
      <c r="C502" s="2"/>
      <c r="D502" s="2"/>
      <c r="E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row>
    <row r="503" spans="2:58" x14ac:dyDescent="0.45">
      <c r="B503" s="2"/>
      <c r="C503" s="2"/>
      <c r="D503" s="2"/>
      <c r="E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row>
    <row r="504" spans="2:58" x14ac:dyDescent="0.45">
      <c r="B504" s="2"/>
      <c r="C504" s="2"/>
      <c r="D504" s="2"/>
      <c r="E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row>
    <row r="505" spans="2:58" x14ac:dyDescent="0.45">
      <c r="B505" s="2"/>
      <c r="C505" s="2"/>
      <c r="D505" s="2"/>
      <c r="E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row>
    <row r="506" spans="2:58" x14ac:dyDescent="0.45">
      <c r="B506" s="2"/>
      <c r="C506" s="2"/>
      <c r="D506" s="2"/>
      <c r="E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row>
    <row r="507" spans="2:58" x14ac:dyDescent="0.45">
      <c r="B507" s="2"/>
      <c r="C507" s="2"/>
      <c r="D507" s="2"/>
      <c r="E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row>
    <row r="508" spans="2:58" x14ac:dyDescent="0.45">
      <c r="B508" s="2"/>
      <c r="C508" s="2"/>
      <c r="D508" s="2"/>
      <c r="E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row>
    <row r="509" spans="2:58" x14ac:dyDescent="0.45">
      <c r="B509" s="2"/>
      <c r="C509" s="2"/>
      <c r="D509" s="2"/>
      <c r="E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row>
    <row r="510" spans="2:58" x14ac:dyDescent="0.45">
      <c r="B510" s="2"/>
      <c r="C510" s="2"/>
      <c r="D510" s="2"/>
      <c r="E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row>
    <row r="511" spans="2:58" x14ac:dyDescent="0.45">
      <c r="B511" s="2"/>
      <c r="C511" s="2"/>
      <c r="D511" s="2"/>
      <c r="E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row>
    <row r="512" spans="2:58" x14ac:dyDescent="0.45">
      <c r="B512" s="2"/>
      <c r="C512" s="2"/>
      <c r="D512" s="2"/>
      <c r="E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row>
    <row r="513" spans="2:58" x14ac:dyDescent="0.45">
      <c r="B513" s="2"/>
      <c r="C513" s="2"/>
      <c r="D513" s="2"/>
      <c r="E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row>
    <row r="514" spans="2:58" x14ac:dyDescent="0.45">
      <c r="B514" s="2"/>
      <c r="C514" s="2"/>
      <c r="D514" s="2"/>
      <c r="E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row>
    <row r="515" spans="2:58" x14ac:dyDescent="0.45">
      <c r="B515" s="2"/>
      <c r="C515" s="2"/>
      <c r="D515" s="2"/>
      <c r="E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row>
    <row r="516" spans="2:58" x14ac:dyDescent="0.45">
      <c r="B516" s="2"/>
      <c r="C516" s="2"/>
      <c r="D516" s="2"/>
      <c r="E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row>
    <row r="517" spans="2:58" x14ac:dyDescent="0.45">
      <c r="B517" s="2"/>
      <c r="C517" s="2"/>
      <c r="D517" s="2"/>
      <c r="E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row>
    <row r="518" spans="2:58" x14ac:dyDescent="0.45">
      <c r="B518" s="2"/>
      <c r="C518" s="2"/>
      <c r="D518" s="2"/>
      <c r="E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row>
    <row r="519" spans="2:58" x14ac:dyDescent="0.45">
      <c r="B519" s="2"/>
      <c r="C519" s="2"/>
      <c r="D519" s="2"/>
      <c r="E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row>
    <row r="520" spans="2:58" x14ac:dyDescent="0.45">
      <c r="B520" s="2"/>
      <c r="C520" s="2"/>
      <c r="D520" s="2"/>
      <c r="E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row>
    <row r="521" spans="2:58" x14ac:dyDescent="0.45">
      <c r="B521" s="2"/>
      <c r="C521" s="2"/>
      <c r="D521" s="2"/>
      <c r="E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row>
    <row r="522" spans="2:58" x14ac:dyDescent="0.45">
      <c r="B522" s="2"/>
      <c r="C522" s="2"/>
      <c r="D522" s="2"/>
      <c r="E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row>
    <row r="523" spans="2:58" x14ac:dyDescent="0.45">
      <c r="B523" s="2"/>
      <c r="C523" s="2"/>
      <c r="D523" s="2"/>
      <c r="E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row>
    <row r="524" spans="2:58" x14ac:dyDescent="0.45">
      <c r="B524" s="2"/>
      <c r="C524" s="2"/>
      <c r="D524" s="2"/>
      <c r="E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row>
    <row r="525" spans="2:58" x14ac:dyDescent="0.45">
      <c r="B525" s="2"/>
      <c r="C525" s="2"/>
      <c r="D525" s="2"/>
      <c r="E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row>
    <row r="526" spans="2:58" x14ac:dyDescent="0.45">
      <c r="B526" s="2"/>
      <c r="C526" s="2"/>
      <c r="D526" s="2"/>
      <c r="E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row>
    <row r="527" spans="2:58" x14ac:dyDescent="0.45">
      <c r="B527" s="2"/>
      <c r="C527" s="2"/>
      <c r="D527" s="2"/>
      <c r="E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row>
    <row r="528" spans="2:58" x14ac:dyDescent="0.45">
      <c r="B528" s="2"/>
      <c r="C528" s="2"/>
      <c r="D528" s="2"/>
      <c r="E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row>
    <row r="529" spans="2:58" x14ac:dyDescent="0.45">
      <c r="B529" s="2"/>
      <c r="C529" s="2"/>
      <c r="D529" s="2"/>
      <c r="E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row>
    <row r="530" spans="2:58" x14ac:dyDescent="0.45">
      <c r="B530" s="2"/>
      <c r="C530" s="2"/>
      <c r="D530" s="2"/>
      <c r="E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row>
    <row r="531" spans="2:58" x14ac:dyDescent="0.45">
      <c r="B531" s="2"/>
      <c r="C531" s="2"/>
      <c r="D531" s="2"/>
      <c r="E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row>
    <row r="532" spans="2:58" x14ac:dyDescent="0.45">
      <c r="B532" s="2"/>
      <c r="C532" s="2"/>
      <c r="D532" s="2"/>
      <c r="E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row>
    <row r="533" spans="2:58" x14ac:dyDescent="0.45">
      <c r="B533" s="2"/>
      <c r="C533" s="2"/>
      <c r="D533" s="2"/>
      <c r="E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row>
    <row r="534" spans="2:58" x14ac:dyDescent="0.45">
      <c r="B534" s="2"/>
      <c r="C534" s="2"/>
      <c r="D534" s="2"/>
      <c r="E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row>
    <row r="535" spans="2:58" x14ac:dyDescent="0.45">
      <c r="B535" s="2"/>
      <c r="C535" s="2"/>
      <c r="D535" s="2"/>
      <c r="E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row>
    <row r="536" spans="2:58" x14ac:dyDescent="0.45">
      <c r="B536" s="2"/>
      <c r="C536" s="2"/>
      <c r="D536" s="2"/>
      <c r="E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row>
    <row r="537" spans="2:58" x14ac:dyDescent="0.45">
      <c r="B537" s="2"/>
      <c r="C537" s="2"/>
      <c r="D537" s="2"/>
      <c r="E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row>
    <row r="538" spans="2:58" x14ac:dyDescent="0.45">
      <c r="B538" s="2"/>
      <c r="C538" s="2"/>
      <c r="D538" s="2"/>
      <c r="E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row>
    <row r="539" spans="2:58" x14ac:dyDescent="0.45">
      <c r="B539" s="2"/>
      <c r="C539" s="2"/>
      <c r="D539" s="2"/>
      <c r="E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row>
    <row r="540" spans="2:58" x14ac:dyDescent="0.45">
      <c r="B540" s="2"/>
      <c r="C540" s="2"/>
      <c r="D540" s="2"/>
      <c r="E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row>
    <row r="541" spans="2:58" x14ac:dyDescent="0.45">
      <c r="B541" s="2"/>
      <c r="C541" s="2"/>
      <c r="D541" s="2"/>
      <c r="E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row>
    <row r="542" spans="2:58" x14ac:dyDescent="0.45">
      <c r="B542" s="2"/>
      <c r="C542" s="2"/>
      <c r="D542" s="2"/>
      <c r="E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row>
    <row r="543" spans="2:58" x14ac:dyDescent="0.45">
      <c r="B543" s="2"/>
      <c r="C543" s="2"/>
      <c r="D543" s="2"/>
      <c r="E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row>
    <row r="544" spans="2:58" x14ac:dyDescent="0.45">
      <c r="B544" s="2"/>
      <c r="C544" s="2"/>
      <c r="D544" s="2"/>
      <c r="E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row>
    <row r="545" spans="2:58" x14ac:dyDescent="0.45">
      <c r="B545" s="2"/>
      <c r="C545" s="2"/>
      <c r="D545" s="2"/>
      <c r="E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row>
    <row r="546" spans="2:58" x14ac:dyDescent="0.45">
      <c r="B546" s="2"/>
      <c r="C546" s="2"/>
      <c r="D546" s="2"/>
      <c r="E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row>
    <row r="547" spans="2:58" x14ac:dyDescent="0.45">
      <c r="B547" s="2"/>
      <c r="C547" s="2"/>
      <c r="D547" s="2"/>
      <c r="E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row>
    <row r="548" spans="2:58" x14ac:dyDescent="0.45">
      <c r="B548" s="2"/>
      <c r="C548" s="2"/>
      <c r="D548" s="2"/>
      <c r="E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row>
    <row r="549" spans="2:58" x14ac:dyDescent="0.45">
      <c r="B549" s="2"/>
      <c r="C549" s="2"/>
      <c r="D549" s="2"/>
      <c r="E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row>
    <row r="550" spans="2:58" x14ac:dyDescent="0.45">
      <c r="B550" s="2"/>
      <c r="C550" s="2"/>
      <c r="D550" s="2"/>
      <c r="E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row>
    <row r="551" spans="2:58" x14ac:dyDescent="0.45">
      <c r="B551" s="2"/>
      <c r="C551" s="2"/>
      <c r="D551" s="2"/>
      <c r="E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row>
    <row r="552" spans="2:58" x14ac:dyDescent="0.45">
      <c r="B552" s="2"/>
      <c r="C552" s="2"/>
      <c r="D552" s="2"/>
      <c r="E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row>
    <row r="553" spans="2:58" x14ac:dyDescent="0.45">
      <c r="B553" s="2"/>
      <c r="C553" s="2"/>
      <c r="D553" s="2"/>
      <c r="E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row>
    <row r="554" spans="2:58" x14ac:dyDescent="0.45">
      <c r="B554" s="2"/>
      <c r="C554" s="2"/>
      <c r="D554" s="2"/>
      <c r="E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row>
    <row r="555" spans="2:58" x14ac:dyDescent="0.45">
      <c r="B555" s="2"/>
      <c r="C555" s="2"/>
      <c r="D555" s="2"/>
      <c r="E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row>
    <row r="556" spans="2:58" x14ac:dyDescent="0.45">
      <c r="B556" s="2"/>
      <c r="C556" s="2"/>
      <c r="D556" s="2"/>
      <c r="E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row>
    <row r="557" spans="2:58" x14ac:dyDescent="0.45">
      <c r="B557" s="2"/>
      <c r="C557" s="2"/>
      <c r="D557" s="2"/>
      <c r="E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row>
    <row r="558" spans="2:58" x14ac:dyDescent="0.45">
      <c r="B558" s="2"/>
      <c r="C558" s="2"/>
      <c r="D558" s="2"/>
      <c r="E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row>
    <row r="559" spans="2:58" x14ac:dyDescent="0.45">
      <c r="B559" s="2"/>
      <c r="C559" s="2"/>
      <c r="D559" s="2"/>
      <c r="E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row>
    <row r="560" spans="2:58" x14ac:dyDescent="0.45">
      <c r="B560" s="2"/>
      <c r="C560" s="2"/>
      <c r="D560" s="2"/>
      <c r="E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row>
    <row r="561" spans="2:58" x14ac:dyDescent="0.45">
      <c r="B561" s="2"/>
      <c r="C561" s="2"/>
      <c r="D561" s="2"/>
      <c r="E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row>
    <row r="562" spans="2:58" x14ac:dyDescent="0.45">
      <c r="B562" s="2"/>
      <c r="C562" s="2"/>
      <c r="D562" s="2"/>
      <c r="E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row>
    <row r="563" spans="2:58" x14ac:dyDescent="0.45">
      <c r="B563" s="2"/>
      <c r="C563" s="2"/>
      <c r="D563" s="2"/>
      <c r="E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row>
    <row r="564" spans="2:58" x14ac:dyDescent="0.45">
      <c r="B564" s="2"/>
      <c r="C564" s="2"/>
      <c r="D564" s="2"/>
      <c r="E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row>
    <row r="565" spans="2:58" x14ac:dyDescent="0.45">
      <c r="B565" s="2"/>
      <c r="C565" s="2"/>
      <c r="D565" s="2"/>
      <c r="E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row>
    <row r="566" spans="2:58" x14ac:dyDescent="0.45">
      <c r="B566" s="2"/>
      <c r="C566" s="2"/>
      <c r="D566" s="2"/>
      <c r="E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row>
    <row r="567" spans="2:58" x14ac:dyDescent="0.45">
      <c r="B567" s="2"/>
      <c r="C567" s="2"/>
      <c r="D567" s="2"/>
      <c r="E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row>
    <row r="568" spans="2:58" x14ac:dyDescent="0.45">
      <c r="B568" s="2"/>
      <c r="C568" s="2"/>
      <c r="D568" s="2"/>
      <c r="E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row>
    <row r="569" spans="2:58" x14ac:dyDescent="0.45">
      <c r="B569" s="2"/>
      <c r="C569" s="2"/>
      <c r="D569" s="2"/>
      <c r="E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row>
    <row r="570" spans="2:58" x14ac:dyDescent="0.45">
      <c r="B570" s="2"/>
      <c r="C570" s="2"/>
      <c r="D570" s="2"/>
      <c r="E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row>
    <row r="571" spans="2:58" x14ac:dyDescent="0.45">
      <c r="B571" s="2"/>
      <c r="C571" s="2"/>
      <c r="D571" s="2"/>
      <c r="E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row>
    <row r="572" spans="2:58" x14ac:dyDescent="0.45">
      <c r="B572" s="2"/>
      <c r="C572" s="2"/>
      <c r="D572" s="2"/>
      <c r="E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row>
    <row r="573" spans="2:58" x14ac:dyDescent="0.45">
      <c r="B573" s="2"/>
      <c r="C573" s="2"/>
      <c r="D573" s="2"/>
      <c r="E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row>
    <row r="574" spans="2:58" x14ac:dyDescent="0.45">
      <c r="B574" s="2"/>
      <c r="C574" s="2"/>
      <c r="D574" s="2"/>
      <c r="E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row>
    <row r="575" spans="2:58" x14ac:dyDescent="0.45">
      <c r="B575" s="2"/>
      <c r="C575" s="2"/>
      <c r="D575" s="2"/>
      <c r="E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row>
    <row r="576" spans="2:58" x14ac:dyDescent="0.45">
      <c r="B576" s="2"/>
      <c r="C576" s="2"/>
      <c r="D576" s="2"/>
      <c r="E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row>
    <row r="577" spans="2:58" x14ac:dyDescent="0.45">
      <c r="B577" s="2"/>
      <c r="C577" s="2"/>
      <c r="D577" s="2"/>
      <c r="E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row>
    <row r="578" spans="2:58" x14ac:dyDescent="0.45">
      <c r="B578" s="2"/>
      <c r="C578" s="2"/>
      <c r="D578" s="2"/>
      <c r="E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row>
    <row r="579" spans="2:58" x14ac:dyDescent="0.45">
      <c r="B579" s="2"/>
      <c r="C579" s="2"/>
      <c r="D579" s="2"/>
      <c r="E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row>
    <row r="580" spans="2:58" x14ac:dyDescent="0.45">
      <c r="B580" s="2"/>
      <c r="C580" s="2"/>
      <c r="D580" s="2"/>
      <c r="E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row>
    <row r="581" spans="2:58" x14ac:dyDescent="0.45">
      <c r="B581" s="2"/>
      <c r="C581" s="2"/>
      <c r="D581" s="2"/>
      <c r="E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row>
    <row r="582" spans="2:58" x14ac:dyDescent="0.45">
      <c r="B582" s="2"/>
      <c r="C582" s="2"/>
      <c r="D582" s="2"/>
      <c r="E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row>
    <row r="583" spans="2:58" x14ac:dyDescent="0.45">
      <c r="B583" s="2"/>
      <c r="C583" s="2"/>
      <c r="D583" s="2"/>
      <c r="E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row>
    <row r="584" spans="2:58" x14ac:dyDescent="0.45">
      <c r="B584" s="2"/>
      <c r="C584" s="2"/>
      <c r="D584" s="2"/>
      <c r="E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row>
    <row r="585" spans="2:58" x14ac:dyDescent="0.45">
      <c r="B585" s="2"/>
      <c r="C585" s="2"/>
      <c r="D585" s="2"/>
      <c r="E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row>
    <row r="586" spans="2:58" x14ac:dyDescent="0.45">
      <c r="B586" s="2"/>
      <c r="C586" s="2"/>
      <c r="D586" s="2"/>
      <c r="E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row>
    <row r="587" spans="2:58" x14ac:dyDescent="0.45">
      <c r="B587" s="2"/>
      <c r="C587" s="2"/>
      <c r="D587" s="2"/>
      <c r="E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row>
    <row r="588" spans="2:58" x14ac:dyDescent="0.45">
      <c r="B588" s="2"/>
      <c r="C588" s="2"/>
      <c r="D588" s="2"/>
      <c r="E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row>
    <row r="589" spans="2:58" x14ac:dyDescent="0.45">
      <c r="B589" s="2"/>
      <c r="C589" s="2"/>
      <c r="D589" s="2"/>
      <c r="E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row>
    <row r="590" spans="2:58" x14ac:dyDescent="0.45">
      <c r="B590" s="2"/>
      <c r="C590" s="2"/>
      <c r="D590" s="2"/>
      <c r="E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row>
    <row r="591" spans="2:58" x14ac:dyDescent="0.45">
      <c r="B591" s="2"/>
      <c r="C591" s="2"/>
      <c r="D591" s="2"/>
      <c r="E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row>
    <row r="592" spans="2:58" x14ac:dyDescent="0.45">
      <c r="B592" s="2"/>
      <c r="C592" s="2"/>
      <c r="D592" s="2"/>
      <c r="E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row>
    <row r="593" spans="2:58" x14ac:dyDescent="0.45">
      <c r="B593" s="2"/>
      <c r="C593" s="2"/>
      <c r="D593" s="2"/>
      <c r="E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row>
    <row r="594" spans="2:58" x14ac:dyDescent="0.45">
      <c r="B594" s="2"/>
      <c r="C594" s="2"/>
      <c r="D594" s="2"/>
      <c r="E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row>
    <row r="595" spans="2:58" x14ac:dyDescent="0.45">
      <c r="B595" s="2"/>
      <c r="C595" s="2"/>
      <c r="D595" s="2"/>
      <c r="E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row>
    <row r="596" spans="2:58" x14ac:dyDescent="0.45">
      <c r="B596" s="2"/>
      <c r="C596" s="2"/>
      <c r="D596" s="2"/>
      <c r="E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row>
    <row r="597" spans="2:58" x14ac:dyDescent="0.45">
      <c r="B597" s="2"/>
      <c r="C597" s="2"/>
      <c r="D597" s="2"/>
      <c r="E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row>
    <row r="598" spans="2:58" x14ac:dyDescent="0.45">
      <c r="B598" s="2"/>
      <c r="C598" s="2"/>
      <c r="D598" s="2"/>
      <c r="E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row>
    <row r="599" spans="2:58" x14ac:dyDescent="0.45">
      <c r="B599" s="2"/>
      <c r="C599" s="2"/>
      <c r="D599" s="2"/>
      <c r="E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row>
    <row r="600" spans="2:58" x14ac:dyDescent="0.45">
      <c r="B600" s="2"/>
      <c r="C600" s="2"/>
      <c r="D600" s="2"/>
      <c r="E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row>
    <row r="601" spans="2:58" x14ac:dyDescent="0.45">
      <c r="B601" s="2"/>
      <c r="C601" s="2"/>
      <c r="D601" s="2"/>
      <c r="E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row>
    <row r="602" spans="2:58" x14ac:dyDescent="0.45">
      <c r="B602" s="2"/>
      <c r="C602" s="2"/>
      <c r="D602" s="2"/>
      <c r="E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row>
    <row r="603" spans="2:58" x14ac:dyDescent="0.45">
      <c r="B603" s="2"/>
      <c r="C603" s="2"/>
      <c r="D603" s="2"/>
      <c r="E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row>
    <row r="604" spans="2:58" x14ac:dyDescent="0.45">
      <c r="B604" s="2"/>
      <c r="C604" s="2"/>
      <c r="D604" s="2"/>
      <c r="E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row>
    <row r="605" spans="2:58" x14ac:dyDescent="0.45">
      <c r="B605" s="2"/>
      <c r="C605" s="2"/>
      <c r="D605" s="2"/>
      <c r="E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row>
    <row r="606" spans="2:58" x14ac:dyDescent="0.45">
      <c r="B606" s="2"/>
      <c r="C606" s="2"/>
      <c r="D606" s="2"/>
      <c r="E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row>
    <row r="607" spans="2:58" x14ac:dyDescent="0.45">
      <c r="B607" s="2"/>
      <c r="C607" s="2"/>
      <c r="D607" s="2"/>
      <c r="E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row>
    <row r="608" spans="2:58" x14ac:dyDescent="0.45">
      <c r="B608" s="2"/>
      <c r="C608" s="2"/>
      <c r="D608" s="2"/>
      <c r="E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row>
    <row r="609" spans="2:58" x14ac:dyDescent="0.45">
      <c r="B609" s="2"/>
      <c r="C609" s="2"/>
      <c r="D609" s="2"/>
      <c r="E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row>
    <row r="610" spans="2:58" x14ac:dyDescent="0.45">
      <c r="B610" s="2"/>
      <c r="C610" s="2"/>
      <c r="D610" s="2"/>
      <c r="E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row>
    <row r="611" spans="2:58" x14ac:dyDescent="0.45">
      <c r="B611" s="2"/>
      <c r="C611" s="2"/>
      <c r="D611" s="2"/>
      <c r="E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row>
    <row r="612" spans="2:58" x14ac:dyDescent="0.45">
      <c r="B612" s="2"/>
      <c r="C612" s="2"/>
      <c r="D612" s="2"/>
      <c r="E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row>
    <row r="613" spans="2:58" x14ac:dyDescent="0.45">
      <c r="B613" s="2"/>
      <c r="C613" s="2"/>
      <c r="D613" s="2"/>
      <c r="E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row>
    <row r="614" spans="2:58" x14ac:dyDescent="0.45">
      <c r="B614" s="2"/>
      <c r="C614" s="2"/>
      <c r="D614" s="2"/>
      <c r="E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row>
    <row r="615" spans="2:58" x14ac:dyDescent="0.45">
      <c r="B615" s="2"/>
      <c r="C615" s="2"/>
      <c r="D615" s="2"/>
      <c r="E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row>
    <row r="616" spans="2:58" x14ac:dyDescent="0.45">
      <c r="B616" s="2"/>
      <c r="C616" s="2"/>
      <c r="D616" s="2"/>
      <c r="E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row>
    <row r="617" spans="2:58" x14ac:dyDescent="0.45">
      <c r="B617" s="2"/>
      <c r="C617" s="2"/>
      <c r="D617" s="2"/>
      <c r="E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row>
    <row r="618" spans="2:58" x14ac:dyDescent="0.45">
      <c r="B618" s="2"/>
      <c r="C618" s="2"/>
      <c r="D618" s="2"/>
      <c r="E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row>
    <row r="619" spans="2:58" x14ac:dyDescent="0.45">
      <c r="B619" s="2"/>
      <c r="C619" s="2"/>
      <c r="D619" s="2"/>
      <c r="E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row>
    <row r="620" spans="2:58" x14ac:dyDescent="0.45">
      <c r="B620" s="2"/>
      <c r="C620" s="2"/>
      <c r="D620" s="2"/>
      <c r="E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row>
    <row r="621" spans="2:58" x14ac:dyDescent="0.45">
      <c r="B621" s="2"/>
      <c r="C621" s="2"/>
      <c r="D621" s="2"/>
      <c r="E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row>
    <row r="622" spans="2:58" x14ac:dyDescent="0.45">
      <c r="B622" s="2"/>
      <c r="C622" s="2"/>
      <c r="D622" s="2"/>
      <c r="E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row>
    <row r="623" spans="2:58" x14ac:dyDescent="0.45">
      <c r="B623" s="2"/>
      <c r="C623" s="2"/>
      <c r="D623" s="2"/>
      <c r="E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row>
    <row r="624" spans="2:58" x14ac:dyDescent="0.45">
      <c r="B624" s="2"/>
      <c r="C624" s="2"/>
      <c r="D624" s="2"/>
      <c r="E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row>
    <row r="625" spans="2:58" x14ac:dyDescent="0.45">
      <c r="B625" s="2"/>
      <c r="C625" s="2"/>
      <c r="D625" s="2"/>
      <c r="E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row>
    <row r="626" spans="2:58" x14ac:dyDescent="0.45">
      <c r="B626" s="2"/>
      <c r="C626" s="2"/>
      <c r="D626" s="2"/>
      <c r="E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row>
    <row r="627" spans="2:58" x14ac:dyDescent="0.45">
      <c r="B627" s="2"/>
      <c r="C627" s="2"/>
      <c r="D627" s="2"/>
      <c r="E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row>
    <row r="628" spans="2:58" x14ac:dyDescent="0.45">
      <c r="B628" s="2"/>
      <c r="C628" s="2"/>
      <c r="D628" s="2"/>
      <c r="E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row>
    <row r="629" spans="2:58" x14ac:dyDescent="0.45">
      <c r="B629" s="2"/>
      <c r="C629" s="2"/>
      <c r="D629" s="2"/>
      <c r="E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row>
    <row r="630" spans="2:58" x14ac:dyDescent="0.45">
      <c r="B630" s="2"/>
      <c r="C630" s="2"/>
      <c r="D630" s="2"/>
      <c r="E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row>
    <row r="631" spans="2:58" x14ac:dyDescent="0.45">
      <c r="B631" s="2"/>
      <c r="C631" s="2"/>
      <c r="D631" s="2"/>
      <c r="E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row>
    <row r="632" spans="2:58" x14ac:dyDescent="0.45">
      <c r="B632" s="2"/>
      <c r="C632" s="2"/>
      <c r="D632" s="2"/>
      <c r="E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row>
    <row r="633" spans="2:58" x14ac:dyDescent="0.45">
      <c r="B633" s="2"/>
      <c r="C633" s="2"/>
      <c r="D633" s="2"/>
      <c r="E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row>
    <row r="634" spans="2:58" x14ac:dyDescent="0.45">
      <c r="B634" s="2"/>
      <c r="C634" s="2"/>
      <c r="D634" s="2"/>
      <c r="E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row>
    <row r="635" spans="2:58" x14ac:dyDescent="0.45">
      <c r="B635" s="2"/>
      <c r="C635" s="2"/>
      <c r="D635" s="2"/>
      <c r="E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row>
    <row r="636" spans="2:58" x14ac:dyDescent="0.45">
      <c r="B636" s="2"/>
      <c r="C636" s="2"/>
      <c r="D636" s="2"/>
      <c r="E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row>
    <row r="637" spans="2:58" x14ac:dyDescent="0.45">
      <c r="B637" s="2"/>
      <c r="C637" s="2"/>
      <c r="D637" s="2"/>
      <c r="E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row>
    <row r="638" spans="2:58" x14ac:dyDescent="0.45">
      <c r="B638" s="2"/>
      <c r="C638" s="2"/>
      <c r="D638" s="2"/>
      <c r="E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row>
    <row r="639" spans="2:58" x14ac:dyDescent="0.45">
      <c r="B639" s="2"/>
      <c r="C639" s="2"/>
      <c r="D639" s="2"/>
      <c r="E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row>
    <row r="640" spans="2:58" x14ac:dyDescent="0.45">
      <c r="B640" s="2"/>
      <c r="C640" s="2"/>
      <c r="D640" s="2"/>
      <c r="E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row>
    <row r="641" spans="2:58" x14ac:dyDescent="0.45">
      <c r="B641" s="2"/>
      <c r="C641" s="2"/>
      <c r="D641" s="2"/>
      <c r="E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row>
    <row r="642" spans="2:58" x14ac:dyDescent="0.45">
      <c r="B642" s="2"/>
      <c r="C642" s="2"/>
      <c r="D642" s="2"/>
      <c r="E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row>
    <row r="643" spans="2:58" x14ac:dyDescent="0.45">
      <c r="B643" s="2"/>
      <c r="C643" s="2"/>
      <c r="D643" s="2"/>
      <c r="E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row>
    <row r="644" spans="2:58" x14ac:dyDescent="0.45">
      <c r="B644" s="2"/>
      <c r="C644" s="2"/>
      <c r="D644" s="2"/>
      <c r="E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row>
    <row r="645" spans="2:58" x14ac:dyDescent="0.45">
      <c r="B645" s="2"/>
      <c r="C645" s="2"/>
      <c r="D645" s="2"/>
      <c r="E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row>
    <row r="646" spans="2:58" x14ac:dyDescent="0.45">
      <c r="B646" s="2"/>
      <c r="C646" s="2"/>
      <c r="D646" s="2"/>
      <c r="E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row>
    <row r="647" spans="2:58" x14ac:dyDescent="0.45">
      <c r="B647" s="2"/>
      <c r="C647" s="2"/>
      <c r="D647" s="2"/>
      <c r="E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row>
    <row r="648" spans="2:58" x14ac:dyDescent="0.45">
      <c r="B648" s="2"/>
      <c r="C648" s="2"/>
      <c r="D648" s="2"/>
      <c r="E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row>
    <row r="649" spans="2:58" x14ac:dyDescent="0.45">
      <c r="B649" s="2"/>
      <c r="C649" s="2"/>
      <c r="D649" s="2"/>
      <c r="E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row>
    <row r="650" spans="2:58" x14ac:dyDescent="0.45">
      <c r="B650" s="2"/>
      <c r="C650" s="2"/>
      <c r="D650" s="2"/>
      <c r="E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row>
    <row r="651" spans="2:58" x14ac:dyDescent="0.45">
      <c r="B651" s="2"/>
      <c r="C651" s="2"/>
      <c r="D651" s="2"/>
      <c r="E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row>
    <row r="652" spans="2:58" x14ac:dyDescent="0.45">
      <c r="B652" s="2"/>
      <c r="C652" s="2"/>
      <c r="D652" s="2"/>
      <c r="E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row>
    <row r="653" spans="2:58" x14ac:dyDescent="0.45">
      <c r="B653" s="2"/>
      <c r="C653" s="2"/>
      <c r="D653" s="2"/>
      <c r="E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row>
    <row r="654" spans="2:58" x14ac:dyDescent="0.45">
      <c r="B654" s="2"/>
      <c r="C654" s="2"/>
      <c r="D654" s="2"/>
      <c r="E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row>
    <row r="655" spans="2:58" x14ac:dyDescent="0.45">
      <c r="B655" s="2"/>
      <c r="C655" s="2"/>
      <c r="D655" s="2"/>
      <c r="E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row>
    <row r="656" spans="2:58" x14ac:dyDescent="0.45">
      <c r="B656" s="2"/>
      <c r="C656" s="2"/>
      <c r="D656" s="2"/>
      <c r="E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row>
    <row r="657" spans="2:58" x14ac:dyDescent="0.45">
      <c r="B657" s="2"/>
      <c r="C657" s="2"/>
      <c r="D657" s="2"/>
      <c r="E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row>
    <row r="658" spans="2:58" x14ac:dyDescent="0.45">
      <c r="B658" s="2"/>
      <c r="C658" s="2"/>
      <c r="D658" s="2"/>
      <c r="E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row>
    <row r="659" spans="2:58" x14ac:dyDescent="0.45">
      <c r="B659" s="2"/>
      <c r="C659" s="2"/>
      <c r="D659" s="2"/>
      <c r="E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row>
    <row r="660" spans="2:58" x14ac:dyDescent="0.45">
      <c r="B660" s="2"/>
      <c r="C660" s="2"/>
      <c r="D660" s="2"/>
      <c r="E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row>
    <row r="661" spans="2:58" x14ac:dyDescent="0.45">
      <c r="B661" s="2"/>
      <c r="C661" s="2"/>
      <c r="D661" s="2"/>
      <c r="E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row>
    <row r="662" spans="2:58" x14ac:dyDescent="0.45">
      <c r="B662" s="2"/>
      <c r="C662" s="2"/>
      <c r="D662" s="2"/>
      <c r="E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row>
    <row r="663" spans="2:58" x14ac:dyDescent="0.45">
      <c r="B663" s="2"/>
      <c r="C663" s="2"/>
      <c r="D663" s="2"/>
      <c r="E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row>
    <row r="664" spans="2:58" x14ac:dyDescent="0.45">
      <c r="B664" s="2"/>
      <c r="C664" s="2"/>
      <c r="D664" s="2"/>
      <c r="E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row>
    <row r="665" spans="2:58" x14ac:dyDescent="0.45">
      <c r="B665" s="2"/>
      <c r="C665" s="2"/>
      <c r="D665" s="2"/>
      <c r="E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row>
    <row r="666" spans="2:58" x14ac:dyDescent="0.45">
      <c r="B666" s="2"/>
      <c r="C666" s="2"/>
      <c r="D666" s="2"/>
      <c r="E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row>
    <row r="667" spans="2:58" x14ac:dyDescent="0.45">
      <c r="B667" s="2"/>
      <c r="C667" s="2"/>
      <c r="D667" s="2"/>
      <c r="E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row>
    <row r="668" spans="2:58" x14ac:dyDescent="0.45">
      <c r="B668" s="2"/>
      <c r="C668" s="2"/>
      <c r="D668" s="2"/>
      <c r="E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row>
    <row r="669" spans="2:58" x14ac:dyDescent="0.45">
      <c r="B669" s="2"/>
      <c r="C669" s="2"/>
      <c r="D669" s="2"/>
      <c r="E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row>
    <row r="670" spans="2:58" x14ac:dyDescent="0.45">
      <c r="B670" s="2"/>
      <c r="C670" s="2"/>
      <c r="D670" s="2"/>
      <c r="E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row>
    <row r="671" spans="2:58" x14ac:dyDescent="0.45">
      <c r="B671" s="2"/>
      <c r="C671" s="2"/>
      <c r="D671" s="2"/>
      <c r="E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row>
    <row r="672" spans="2:58" x14ac:dyDescent="0.45">
      <c r="B672" s="2"/>
      <c r="C672" s="2"/>
      <c r="D672" s="2"/>
      <c r="E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row>
    <row r="673" spans="2:58" x14ac:dyDescent="0.45">
      <c r="B673" s="2"/>
      <c r="C673" s="2"/>
      <c r="D673" s="2"/>
      <c r="E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row>
    <row r="674" spans="2:58" x14ac:dyDescent="0.45">
      <c r="B674" s="2"/>
      <c r="C674" s="2"/>
      <c r="D674" s="2"/>
      <c r="E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row>
    <row r="675" spans="2:58" x14ac:dyDescent="0.45">
      <c r="B675" s="2"/>
      <c r="C675" s="2"/>
      <c r="D675" s="2"/>
      <c r="E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row>
    <row r="676" spans="2:58" x14ac:dyDescent="0.45">
      <c r="B676" s="2"/>
      <c r="C676" s="2"/>
      <c r="D676" s="2"/>
      <c r="E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row>
    <row r="677" spans="2:58" x14ac:dyDescent="0.45">
      <c r="B677" s="2"/>
      <c r="C677" s="2"/>
      <c r="D677" s="2"/>
      <c r="E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row>
    <row r="678" spans="2:58" x14ac:dyDescent="0.45">
      <c r="B678" s="2"/>
      <c r="C678" s="2"/>
      <c r="D678" s="2"/>
      <c r="E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row>
    <row r="679" spans="2:58" x14ac:dyDescent="0.45">
      <c r="B679" s="2"/>
      <c r="C679" s="2"/>
      <c r="D679" s="2"/>
      <c r="E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row>
    <row r="680" spans="2:58" x14ac:dyDescent="0.45">
      <c r="B680" s="2"/>
      <c r="C680" s="2"/>
      <c r="D680" s="2"/>
      <c r="E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row>
    <row r="681" spans="2:58" x14ac:dyDescent="0.45">
      <c r="B681" s="2"/>
      <c r="C681" s="2"/>
      <c r="D681" s="2"/>
      <c r="E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row>
    <row r="682" spans="2:58" x14ac:dyDescent="0.45">
      <c r="B682" s="2"/>
      <c r="C682" s="2"/>
      <c r="D682" s="2"/>
      <c r="E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row>
    <row r="683" spans="2:58" x14ac:dyDescent="0.45">
      <c r="B683" s="2"/>
      <c r="C683" s="2"/>
      <c r="D683" s="2"/>
      <c r="E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row>
    <row r="684" spans="2:58" x14ac:dyDescent="0.45">
      <c r="B684" s="2"/>
      <c r="C684" s="2"/>
      <c r="D684" s="2"/>
      <c r="E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row>
    <row r="685" spans="2:58" x14ac:dyDescent="0.45">
      <c r="B685" s="2"/>
      <c r="C685" s="2"/>
      <c r="D685" s="2"/>
      <c r="E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row>
    <row r="686" spans="2:58" x14ac:dyDescent="0.45">
      <c r="B686" s="2"/>
      <c r="C686" s="2"/>
      <c r="D686" s="2"/>
      <c r="E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row>
    <row r="687" spans="2:58" x14ac:dyDescent="0.45">
      <c r="B687" s="2"/>
      <c r="C687" s="2"/>
      <c r="D687" s="2"/>
      <c r="E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row>
    <row r="688" spans="2:58" x14ac:dyDescent="0.45">
      <c r="B688" s="2"/>
      <c r="C688" s="2"/>
      <c r="D688" s="2"/>
      <c r="E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row>
    <row r="689" spans="2:58" x14ac:dyDescent="0.45">
      <c r="B689" s="2"/>
      <c r="C689" s="2"/>
      <c r="D689" s="2"/>
      <c r="E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row>
    <row r="690" spans="2:58" x14ac:dyDescent="0.45">
      <c r="B690" s="2"/>
      <c r="C690" s="2"/>
      <c r="D690" s="2"/>
      <c r="E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row>
    <row r="691" spans="2:58" x14ac:dyDescent="0.45">
      <c r="B691" s="2"/>
      <c r="C691" s="2"/>
      <c r="D691" s="2"/>
      <c r="E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row>
    <row r="692" spans="2:58" x14ac:dyDescent="0.45">
      <c r="B692" s="2"/>
      <c r="C692" s="2"/>
      <c r="D692" s="2"/>
      <c r="E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row>
    <row r="693" spans="2:58" x14ac:dyDescent="0.45">
      <c r="B693" s="2"/>
      <c r="C693" s="2"/>
      <c r="D693" s="2"/>
      <c r="E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row>
    <row r="694" spans="2:58" x14ac:dyDescent="0.45">
      <c r="B694" s="2"/>
      <c r="C694" s="2"/>
      <c r="D694" s="2"/>
      <c r="E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row>
    <row r="695" spans="2:58" x14ac:dyDescent="0.45">
      <c r="B695" s="2"/>
      <c r="C695" s="2"/>
      <c r="D695" s="2"/>
      <c r="E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row>
    <row r="696" spans="2:58" x14ac:dyDescent="0.45">
      <c r="B696" s="2"/>
      <c r="C696" s="2"/>
      <c r="D696" s="2"/>
      <c r="E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row>
    <row r="697" spans="2:58" x14ac:dyDescent="0.45">
      <c r="B697" s="2"/>
      <c r="C697" s="2"/>
      <c r="D697" s="2"/>
      <c r="E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row>
    <row r="698" spans="2:58" x14ac:dyDescent="0.45">
      <c r="B698" s="2"/>
      <c r="C698" s="2"/>
      <c r="D698" s="2"/>
      <c r="E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row>
    <row r="699" spans="2:58" x14ac:dyDescent="0.45">
      <c r="B699" s="2"/>
      <c r="C699" s="2"/>
      <c r="D699" s="2"/>
      <c r="E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row>
    <row r="700" spans="2:58" x14ac:dyDescent="0.45">
      <c r="B700" s="2"/>
      <c r="C700" s="2"/>
      <c r="D700" s="2"/>
      <c r="E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row>
    <row r="701" spans="2:58" x14ac:dyDescent="0.45">
      <c r="B701" s="2"/>
      <c r="C701" s="2"/>
      <c r="D701" s="2"/>
      <c r="E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row>
    <row r="702" spans="2:58" x14ac:dyDescent="0.45">
      <c r="B702" s="2"/>
      <c r="C702" s="2"/>
      <c r="D702" s="2"/>
      <c r="E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row>
    <row r="703" spans="2:58" x14ac:dyDescent="0.45">
      <c r="B703" s="2"/>
      <c r="C703" s="2"/>
      <c r="D703" s="2"/>
      <c r="E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row>
    <row r="704" spans="2:58" x14ac:dyDescent="0.45">
      <c r="B704" s="2"/>
      <c r="C704" s="2"/>
      <c r="D704" s="2"/>
      <c r="E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row>
    <row r="705" spans="2:58" x14ac:dyDescent="0.45">
      <c r="B705" s="2"/>
      <c r="C705" s="2"/>
      <c r="D705" s="2"/>
      <c r="E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row>
    <row r="706" spans="2:58" x14ac:dyDescent="0.45">
      <c r="B706" s="2"/>
      <c r="C706" s="2"/>
      <c r="D706" s="2"/>
      <c r="E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row>
    <row r="707" spans="2:58" x14ac:dyDescent="0.45">
      <c r="B707" s="2"/>
      <c r="C707" s="2"/>
      <c r="D707" s="2"/>
      <c r="E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row>
    <row r="708" spans="2:58" x14ac:dyDescent="0.45">
      <c r="B708" s="2"/>
      <c r="C708" s="2"/>
      <c r="D708" s="2"/>
      <c r="E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row>
    <row r="709" spans="2:58" x14ac:dyDescent="0.45">
      <c r="B709" s="2"/>
      <c r="C709" s="2"/>
      <c r="D709" s="2"/>
      <c r="E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row>
    <row r="710" spans="2:58" x14ac:dyDescent="0.45">
      <c r="B710" s="2"/>
      <c r="C710" s="2"/>
      <c r="D710" s="2"/>
      <c r="E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row>
    <row r="711" spans="2:58" x14ac:dyDescent="0.45">
      <c r="B711" s="2"/>
      <c r="C711" s="2"/>
      <c r="D711" s="2"/>
      <c r="E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row>
    <row r="712" spans="2:58" x14ac:dyDescent="0.45">
      <c r="B712" s="2"/>
      <c r="C712" s="2"/>
      <c r="D712" s="2"/>
      <c r="E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row>
    <row r="713" spans="2:58" x14ac:dyDescent="0.45">
      <c r="B713" s="2"/>
      <c r="C713" s="2"/>
      <c r="D713" s="2"/>
      <c r="E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row>
    <row r="714" spans="2:58" x14ac:dyDescent="0.45">
      <c r="B714" s="2"/>
      <c r="C714" s="2"/>
      <c r="D714" s="2"/>
      <c r="E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row>
    <row r="715" spans="2:58" x14ac:dyDescent="0.45">
      <c r="B715" s="2"/>
      <c r="C715" s="2"/>
      <c r="D715" s="2"/>
      <c r="E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row>
    <row r="716" spans="2:58" x14ac:dyDescent="0.45">
      <c r="B716" s="2"/>
      <c r="C716" s="2"/>
      <c r="D716" s="2"/>
      <c r="E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row>
    <row r="717" spans="2:58" x14ac:dyDescent="0.45">
      <c r="B717" s="2"/>
      <c r="C717" s="2"/>
      <c r="D717" s="2"/>
      <c r="E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row>
    <row r="718" spans="2:58" x14ac:dyDescent="0.45">
      <c r="B718" s="2"/>
      <c r="C718" s="2"/>
      <c r="D718" s="2"/>
      <c r="E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row>
    <row r="719" spans="2:58" x14ac:dyDescent="0.45">
      <c r="B719" s="2"/>
      <c r="C719" s="2"/>
      <c r="D719" s="2"/>
      <c r="E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row>
    <row r="720" spans="2:58" x14ac:dyDescent="0.45">
      <c r="B720" s="2"/>
      <c r="C720" s="2"/>
      <c r="D720" s="2"/>
      <c r="E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row>
    <row r="721" spans="2:58" x14ac:dyDescent="0.45">
      <c r="B721" s="2"/>
      <c r="C721" s="2"/>
      <c r="D721" s="2"/>
      <c r="E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row>
    <row r="722" spans="2:58" x14ac:dyDescent="0.45">
      <c r="B722" s="2"/>
      <c r="C722" s="2"/>
      <c r="D722" s="2"/>
      <c r="E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row>
    <row r="723" spans="2:58" x14ac:dyDescent="0.45">
      <c r="B723" s="2"/>
      <c r="C723" s="2"/>
      <c r="D723" s="2"/>
      <c r="E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row>
    <row r="724" spans="2:58" x14ac:dyDescent="0.45">
      <c r="B724" s="2"/>
      <c r="C724" s="2"/>
      <c r="D724" s="2"/>
      <c r="E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row>
    <row r="725" spans="2:58" x14ac:dyDescent="0.45">
      <c r="B725" s="2"/>
      <c r="C725" s="2"/>
      <c r="D725" s="2"/>
      <c r="E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row>
    <row r="726" spans="2:58" x14ac:dyDescent="0.45">
      <c r="B726" s="2"/>
      <c r="C726" s="2"/>
      <c r="D726" s="2"/>
      <c r="E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row>
    <row r="727" spans="2:58" x14ac:dyDescent="0.45">
      <c r="B727" s="2"/>
      <c r="C727" s="2"/>
      <c r="D727" s="2"/>
      <c r="E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row>
    <row r="728" spans="2:58" x14ac:dyDescent="0.45">
      <c r="B728" s="2"/>
      <c r="C728" s="2"/>
      <c r="D728" s="2"/>
      <c r="E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row>
    <row r="729" spans="2:58" x14ac:dyDescent="0.45">
      <c r="B729" s="2"/>
      <c r="C729" s="2"/>
      <c r="D729" s="2"/>
      <c r="E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row>
    <row r="730" spans="2:58" x14ac:dyDescent="0.45">
      <c r="B730" s="2"/>
      <c r="C730" s="2"/>
      <c r="D730" s="2"/>
      <c r="E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row>
    <row r="731" spans="2:58" x14ac:dyDescent="0.45">
      <c r="B731" s="2"/>
      <c r="C731" s="2"/>
      <c r="D731" s="2"/>
      <c r="E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row>
    <row r="732" spans="2:58" x14ac:dyDescent="0.45">
      <c r="B732" s="2"/>
      <c r="C732" s="2"/>
      <c r="D732" s="2"/>
      <c r="E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row>
    <row r="733" spans="2:58" x14ac:dyDescent="0.45">
      <c r="B733" s="2"/>
      <c r="C733" s="2"/>
      <c r="D733" s="2"/>
      <c r="E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row>
    <row r="734" spans="2:58" x14ac:dyDescent="0.45">
      <c r="B734" s="2"/>
      <c r="C734" s="2"/>
      <c r="D734" s="2"/>
      <c r="E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row>
    <row r="735" spans="2:58" x14ac:dyDescent="0.45">
      <c r="B735" s="2"/>
      <c r="C735" s="2"/>
      <c r="D735" s="2"/>
      <c r="E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row>
    <row r="736" spans="2:58" x14ac:dyDescent="0.45">
      <c r="B736" s="2"/>
      <c r="C736" s="2"/>
      <c r="D736" s="2"/>
      <c r="E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row>
    <row r="737" spans="2:58" x14ac:dyDescent="0.45">
      <c r="B737" s="2"/>
      <c r="C737" s="2"/>
      <c r="D737" s="2"/>
      <c r="E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row>
    <row r="738" spans="2:58" x14ac:dyDescent="0.45">
      <c r="B738" s="2"/>
      <c r="C738" s="2"/>
      <c r="D738" s="2"/>
      <c r="E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row>
    <row r="739" spans="2:58" x14ac:dyDescent="0.45">
      <c r="B739" s="2"/>
      <c r="C739" s="2"/>
      <c r="D739" s="2"/>
      <c r="E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row>
    <row r="740" spans="2:58" x14ac:dyDescent="0.45">
      <c r="B740" s="2"/>
      <c r="C740" s="2"/>
      <c r="D740" s="2"/>
      <c r="E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row>
    <row r="741" spans="2:58" x14ac:dyDescent="0.45">
      <c r="B741" s="2"/>
      <c r="C741" s="2"/>
      <c r="D741" s="2"/>
      <c r="E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row>
    <row r="742" spans="2:58" x14ac:dyDescent="0.45">
      <c r="B742" s="2"/>
      <c r="C742" s="2"/>
      <c r="D742" s="2"/>
      <c r="E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row>
    <row r="743" spans="2:58" x14ac:dyDescent="0.45">
      <c r="B743" s="2"/>
      <c r="C743" s="2"/>
      <c r="D743" s="2"/>
      <c r="E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row>
    <row r="744" spans="2:58" x14ac:dyDescent="0.45">
      <c r="B744" s="2"/>
      <c r="C744" s="2"/>
      <c r="D744" s="2"/>
      <c r="E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row>
    <row r="745" spans="2:58" x14ac:dyDescent="0.45">
      <c r="B745" s="2"/>
      <c r="C745" s="2"/>
      <c r="D745" s="2"/>
      <c r="E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row>
    <row r="746" spans="2:58" x14ac:dyDescent="0.45">
      <c r="B746" s="2"/>
      <c r="C746" s="2"/>
      <c r="D746" s="2"/>
      <c r="E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row>
    <row r="747" spans="2:58" x14ac:dyDescent="0.45">
      <c r="B747" s="2"/>
      <c r="C747" s="2"/>
      <c r="D747" s="2"/>
      <c r="E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row>
    <row r="748" spans="2:58" x14ac:dyDescent="0.45">
      <c r="B748" s="2"/>
      <c r="C748" s="2"/>
      <c r="D748" s="2"/>
      <c r="E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row>
    <row r="749" spans="2:58" x14ac:dyDescent="0.45">
      <c r="B749" s="2"/>
      <c r="C749" s="2"/>
      <c r="D749" s="2"/>
      <c r="E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row>
    <row r="750" spans="2:58" x14ac:dyDescent="0.45">
      <c r="B750" s="2"/>
      <c r="C750" s="2"/>
      <c r="D750" s="2"/>
      <c r="E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row>
    <row r="751" spans="2:58" x14ac:dyDescent="0.45">
      <c r="B751" s="2"/>
      <c r="C751" s="2"/>
      <c r="D751" s="2"/>
      <c r="E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row>
    <row r="752" spans="2:58" x14ac:dyDescent="0.45">
      <c r="B752" s="2"/>
      <c r="C752" s="2"/>
      <c r="D752" s="2"/>
      <c r="E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row>
    <row r="753" spans="2:58" x14ac:dyDescent="0.45">
      <c r="B753" s="2"/>
      <c r="C753" s="2"/>
      <c r="D753" s="2"/>
      <c r="E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row>
    <row r="754" spans="2:58" x14ac:dyDescent="0.45">
      <c r="B754" s="2"/>
      <c r="C754" s="2"/>
      <c r="D754" s="2"/>
      <c r="E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row>
    <row r="755" spans="2:58" x14ac:dyDescent="0.45">
      <c r="B755" s="2"/>
      <c r="C755" s="2"/>
      <c r="D755" s="2"/>
      <c r="E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row>
    <row r="756" spans="2:58" x14ac:dyDescent="0.45">
      <c r="B756" s="2"/>
      <c r="C756" s="2"/>
      <c r="D756" s="2"/>
      <c r="E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row>
    <row r="757" spans="2:58" x14ac:dyDescent="0.45">
      <c r="B757" s="2"/>
      <c r="C757" s="2"/>
      <c r="D757" s="2"/>
      <c r="E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row>
    <row r="758" spans="2:58" x14ac:dyDescent="0.45">
      <c r="B758" s="2"/>
      <c r="C758" s="2"/>
      <c r="D758" s="2"/>
      <c r="E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row>
    <row r="759" spans="2:58" x14ac:dyDescent="0.45">
      <c r="B759" s="2"/>
      <c r="C759" s="2"/>
      <c r="D759" s="2"/>
      <c r="E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row>
    <row r="760" spans="2:58" x14ac:dyDescent="0.45">
      <c r="B760" s="2"/>
      <c r="C760" s="2"/>
      <c r="D760" s="2"/>
      <c r="E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row>
    <row r="761" spans="2:58" x14ac:dyDescent="0.45">
      <c r="B761" s="2"/>
      <c r="C761" s="2"/>
      <c r="D761" s="2"/>
      <c r="E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row>
    <row r="762" spans="2:58" x14ac:dyDescent="0.45">
      <c r="B762" s="2"/>
      <c r="C762" s="2"/>
      <c r="D762" s="2"/>
      <c r="E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row>
    <row r="763" spans="2:58" x14ac:dyDescent="0.45">
      <c r="B763" s="2"/>
      <c r="C763" s="2"/>
      <c r="D763" s="2"/>
      <c r="E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row>
    <row r="764" spans="2:58" x14ac:dyDescent="0.45">
      <c r="B764" s="2"/>
      <c r="C764" s="2"/>
      <c r="D764" s="2"/>
      <c r="E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row>
    <row r="765" spans="2:58" x14ac:dyDescent="0.45">
      <c r="B765" s="2"/>
      <c r="C765" s="2"/>
      <c r="D765" s="2"/>
      <c r="E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row>
    <row r="766" spans="2:58" x14ac:dyDescent="0.45">
      <c r="B766" s="2"/>
      <c r="C766" s="2"/>
      <c r="D766" s="2"/>
      <c r="E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row>
    <row r="767" spans="2:58" x14ac:dyDescent="0.45">
      <c r="B767" s="2"/>
      <c r="C767" s="2"/>
      <c r="D767" s="2"/>
      <c r="E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row>
    <row r="768" spans="2:58" x14ac:dyDescent="0.45">
      <c r="B768" s="2"/>
      <c r="C768" s="2"/>
      <c r="D768" s="2"/>
      <c r="E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row>
    <row r="769" spans="2:58" x14ac:dyDescent="0.45">
      <c r="B769" s="2"/>
      <c r="C769" s="2"/>
      <c r="D769" s="2"/>
      <c r="E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row>
    <row r="770" spans="2:58" x14ac:dyDescent="0.45">
      <c r="B770" s="2"/>
      <c r="C770" s="2"/>
      <c r="D770" s="2"/>
      <c r="E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row>
    <row r="771" spans="2:58" x14ac:dyDescent="0.45">
      <c r="B771" s="2"/>
      <c r="C771" s="2"/>
      <c r="D771" s="2"/>
      <c r="E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row>
    <row r="772" spans="2:58" x14ac:dyDescent="0.45">
      <c r="B772" s="2"/>
      <c r="C772" s="2"/>
      <c r="D772" s="2"/>
      <c r="E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row>
    <row r="773" spans="2:58" x14ac:dyDescent="0.45">
      <c r="B773" s="2"/>
      <c r="C773" s="2"/>
      <c r="D773" s="2"/>
      <c r="E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row>
    <row r="774" spans="2:58" x14ac:dyDescent="0.45">
      <c r="B774" s="2"/>
      <c r="C774" s="2"/>
      <c r="D774" s="2"/>
      <c r="E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row>
    <row r="775" spans="2:58" x14ac:dyDescent="0.45">
      <c r="B775" s="2"/>
      <c r="C775" s="2"/>
      <c r="D775" s="2"/>
      <c r="E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row>
    <row r="776" spans="2:58" x14ac:dyDescent="0.45">
      <c r="B776" s="2"/>
      <c r="C776" s="2"/>
      <c r="D776" s="2"/>
      <c r="E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row>
    <row r="777" spans="2:58" x14ac:dyDescent="0.45">
      <c r="B777" s="2"/>
      <c r="C777" s="2"/>
      <c r="D777" s="2"/>
      <c r="E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row>
    <row r="778" spans="2:58" x14ac:dyDescent="0.45">
      <c r="B778" s="2"/>
      <c r="C778" s="2"/>
      <c r="D778" s="2"/>
      <c r="E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row>
    <row r="779" spans="2:58" x14ac:dyDescent="0.45">
      <c r="B779" s="2"/>
      <c r="C779" s="2"/>
      <c r="D779" s="2"/>
      <c r="E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row>
    <row r="780" spans="2:58" x14ac:dyDescent="0.45">
      <c r="B780" s="2"/>
      <c r="C780" s="2"/>
      <c r="D780" s="2"/>
      <c r="E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row>
    <row r="781" spans="2:58" x14ac:dyDescent="0.45">
      <c r="B781" s="2"/>
      <c r="C781" s="2"/>
      <c r="D781" s="2"/>
      <c r="E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row>
    <row r="782" spans="2:58" x14ac:dyDescent="0.45">
      <c r="B782" s="2"/>
      <c r="C782" s="2"/>
      <c r="D782" s="2"/>
      <c r="E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row>
    <row r="783" spans="2:58" x14ac:dyDescent="0.45">
      <c r="B783" s="2"/>
      <c r="C783" s="2"/>
      <c r="D783" s="2"/>
      <c r="E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row>
    <row r="784" spans="2:58" x14ac:dyDescent="0.45">
      <c r="B784" s="2"/>
      <c r="C784" s="2"/>
      <c r="D784" s="2"/>
      <c r="E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row>
    <row r="785" spans="2:58" x14ac:dyDescent="0.45">
      <c r="B785" s="2"/>
      <c r="C785" s="2"/>
      <c r="D785" s="2"/>
      <c r="E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row>
    <row r="786" spans="2:58" x14ac:dyDescent="0.45">
      <c r="B786" s="2"/>
      <c r="C786" s="2"/>
      <c r="D786" s="2"/>
      <c r="E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row>
    <row r="787" spans="2:58" x14ac:dyDescent="0.45">
      <c r="B787" s="2"/>
      <c r="C787" s="2"/>
      <c r="D787" s="2"/>
      <c r="E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row>
    <row r="788" spans="2:58" x14ac:dyDescent="0.45">
      <c r="B788" s="2"/>
      <c r="C788" s="2"/>
      <c r="D788" s="2"/>
      <c r="E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row>
    <row r="789" spans="2:58" x14ac:dyDescent="0.45">
      <c r="B789" s="2"/>
      <c r="C789" s="2"/>
      <c r="D789" s="2"/>
      <c r="E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row>
    <row r="790" spans="2:58" x14ac:dyDescent="0.45">
      <c r="B790" s="2"/>
      <c r="C790" s="2"/>
      <c r="D790" s="2"/>
      <c r="E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row>
    <row r="791" spans="2:58" x14ac:dyDescent="0.45">
      <c r="B791" s="2"/>
      <c r="C791" s="2"/>
      <c r="D791" s="2"/>
      <c r="E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row>
    <row r="792" spans="2:58" x14ac:dyDescent="0.45">
      <c r="B792" s="2"/>
      <c r="C792" s="2"/>
      <c r="D792" s="2"/>
      <c r="E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row>
    <row r="793" spans="2:58" x14ac:dyDescent="0.45">
      <c r="B793" s="2"/>
      <c r="C793" s="2"/>
      <c r="D793" s="2"/>
      <c r="E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row>
    <row r="794" spans="2:58" x14ac:dyDescent="0.45">
      <c r="B794" s="2"/>
      <c r="C794" s="2"/>
      <c r="D794" s="2"/>
      <c r="E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row>
    <row r="795" spans="2:58" x14ac:dyDescent="0.45">
      <c r="B795" s="2"/>
      <c r="C795" s="2"/>
      <c r="D795" s="2"/>
      <c r="E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row>
    <row r="796" spans="2:58" x14ac:dyDescent="0.45">
      <c r="B796" s="2"/>
      <c r="C796" s="2"/>
      <c r="D796" s="2"/>
      <c r="E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row>
    <row r="797" spans="2:58" x14ac:dyDescent="0.45">
      <c r="B797" s="2"/>
      <c r="C797" s="2"/>
      <c r="D797" s="2"/>
      <c r="E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row>
    <row r="798" spans="2:58" x14ac:dyDescent="0.45">
      <c r="B798" s="2"/>
      <c r="C798" s="2"/>
      <c r="D798" s="2"/>
      <c r="E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row>
    <row r="799" spans="2:58" x14ac:dyDescent="0.45">
      <c r="B799" s="2"/>
      <c r="C799" s="2"/>
      <c r="D799" s="2"/>
      <c r="E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row>
    <row r="800" spans="2:58" x14ac:dyDescent="0.45">
      <c r="B800" s="2"/>
      <c r="C800" s="2"/>
      <c r="D800" s="2"/>
      <c r="E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row>
    <row r="801" spans="2:58" x14ac:dyDescent="0.45">
      <c r="B801" s="2"/>
      <c r="C801" s="2"/>
      <c r="D801" s="2"/>
      <c r="E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row>
    <row r="802" spans="2:58" x14ac:dyDescent="0.45">
      <c r="B802" s="2"/>
      <c r="C802" s="2"/>
      <c r="D802" s="2"/>
      <c r="E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row>
    <row r="803" spans="2:58" x14ac:dyDescent="0.45">
      <c r="B803" s="2"/>
      <c r="C803" s="2"/>
      <c r="D803" s="2"/>
      <c r="E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row>
    <row r="804" spans="2:58" x14ac:dyDescent="0.45">
      <c r="B804" s="2"/>
      <c r="C804" s="2"/>
      <c r="D804" s="2"/>
      <c r="E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row>
    <row r="805" spans="2:58" x14ac:dyDescent="0.45">
      <c r="B805" s="2"/>
      <c r="C805" s="2"/>
      <c r="D805" s="2"/>
      <c r="E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row>
    <row r="806" spans="2:58" x14ac:dyDescent="0.45">
      <c r="B806" s="2"/>
      <c r="C806" s="2"/>
      <c r="D806" s="2"/>
      <c r="E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row>
    <row r="807" spans="2:58" x14ac:dyDescent="0.45">
      <c r="B807" s="2"/>
      <c r="C807" s="2"/>
      <c r="D807" s="2"/>
      <c r="E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row>
    <row r="808" spans="2:58" x14ac:dyDescent="0.45">
      <c r="B808" s="2"/>
      <c r="C808" s="2"/>
      <c r="D808" s="2"/>
      <c r="E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row>
    <row r="809" spans="2:58" x14ac:dyDescent="0.45">
      <c r="B809" s="2"/>
      <c r="C809" s="2"/>
      <c r="D809" s="2"/>
      <c r="E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row>
    <row r="810" spans="2:58" x14ac:dyDescent="0.45">
      <c r="B810" s="2"/>
      <c r="C810" s="2"/>
      <c r="D810" s="2"/>
      <c r="E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row>
    <row r="811" spans="2:58" x14ac:dyDescent="0.45">
      <c r="B811" s="2"/>
      <c r="C811" s="2"/>
      <c r="D811" s="2"/>
      <c r="E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row>
    <row r="812" spans="2:58" x14ac:dyDescent="0.45">
      <c r="B812" s="2"/>
      <c r="C812" s="2"/>
      <c r="D812" s="2"/>
      <c r="E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row>
    <row r="813" spans="2:58" x14ac:dyDescent="0.45">
      <c r="B813" s="2"/>
      <c r="C813" s="2"/>
      <c r="D813" s="2"/>
      <c r="E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row>
    <row r="814" spans="2:58" x14ac:dyDescent="0.45">
      <c r="B814" s="2"/>
      <c r="C814" s="2"/>
      <c r="D814" s="2"/>
      <c r="E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row>
    <row r="815" spans="2:58" x14ac:dyDescent="0.45">
      <c r="B815" s="2"/>
      <c r="C815" s="2"/>
      <c r="D815" s="2"/>
      <c r="E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row>
    <row r="816" spans="2:58" x14ac:dyDescent="0.45">
      <c r="B816" s="2"/>
      <c r="C816" s="2"/>
      <c r="D816" s="2"/>
      <c r="E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row>
    <row r="817" spans="2:58" x14ac:dyDescent="0.45">
      <c r="B817" s="2"/>
      <c r="C817" s="2"/>
      <c r="D817" s="2"/>
      <c r="E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row>
    <row r="818" spans="2:58" x14ac:dyDescent="0.45">
      <c r="B818" s="2"/>
      <c r="C818" s="2"/>
      <c r="D818" s="2"/>
      <c r="E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row>
    <row r="819" spans="2:58" x14ac:dyDescent="0.45">
      <c r="B819" s="2"/>
      <c r="C819" s="2"/>
      <c r="D819" s="2"/>
      <c r="E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row>
    <row r="820" spans="2:58" x14ac:dyDescent="0.45">
      <c r="B820" s="2"/>
      <c r="C820" s="2"/>
      <c r="D820" s="2"/>
      <c r="E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row>
    <row r="821" spans="2:58" x14ac:dyDescent="0.45">
      <c r="B821" s="2"/>
      <c r="C821" s="2"/>
      <c r="D821" s="2"/>
      <c r="E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row>
    <row r="822" spans="2:58" x14ac:dyDescent="0.45">
      <c r="B822" s="2"/>
      <c r="C822" s="2"/>
      <c r="D822" s="2"/>
      <c r="E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row>
    <row r="823" spans="2:58" x14ac:dyDescent="0.45">
      <c r="B823" s="2"/>
      <c r="C823" s="2"/>
      <c r="D823" s="2"/>
      <c r="E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row>
    <row r="824" spans="2:58" x14ac:dyDescent="0.45">
      <c r="B824" s="2"/>
      <c r="C824" s="2"/>
      <c r="D824" s="2"/>
      <c r="E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row>
    <row r="825" spans="2:58" x14ac:dyDescent="0.45">
      <c r="B825" s="2"/>
      <c r="C825" s="2"/>
      <c r="D825" s="2"/>
      <c r="E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row>
    <row r="826" spans="2:58" x14ac:dyDescent="0.45">
      <c r="B826" s="2"/>
      <c r="C826" s="2"/>
      <c r="D826" s="2"/>
      <c r="E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row>
    <row r="827" spans="2:58" x14ac:dyDescent="0.45">
      <c r="B827" s="2"/>
      <c r="C827" s="2"/>
      <c r="D827" s="2"/>
      <c r="E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row>
    <row r="828" spans="2:58" x14ac:dyDescent="0.45">
      <c r="B828" s="2"/>
      <c r="C828" s="2"/>
      <c r="D828" s="2"/>
      <c r="E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row>
    <row r="829" spans="2:58" x14ac:dyDescent="0.45">
      <c r="B829" s="2"/>
      <c r="C829" s="2"/>
      <c r="D829" s="2"/>
      <c r="E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row>
    <row r="830" spans="2:58" x14ac:dyDescent="0.45">
      <c r="B830" s="2"/>
      <c r="C830" s="2"/>
      <c r="D830" s="2"/>
      <c r="E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row>
    <row r="831" spans="2:58" x14ac:dyDescent="0.45">
      <c r="B831" s="2"/>
      <c r="C831" s="2"/>
      <c r="D831" s="2"/>
      <c r="E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row>
    <row r="832" spans="2:58" x14ac:dyDescent="0.45">
      <c r="B832" s="2"/>
      <c r="C832" s="2"/>
      <c r="D832" s="2"/>
      <c r="E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row>
    <row r="833" spans="2:58" x14ac:dyDescent="0.45">
      <c r="B833" s="2"/>
      <c r="C833" s="2"/>
      <c r="D833" s="2"/>
      <c r="E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row>
    <row r="834" spans="2:58" x14ac:dyDescent="0.45">
      <c r="B834" s="2"/>
      <c r="C834" s="2"/>
      <c r="D834" s="2"/>
      <c r="E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row>
    <row r="835" spans="2:58" x14ac:dyDescent="0.45">
      <c r="B835" s="2"/>
      <c r="C835" s="2"/>
      <c r="D835" s="2"/>
      <c r="E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row>
    <row r="836" spans="2:58" x14ac:dyDescent="0.45">
      <c r="B836" s="2"/>
      <c r="C836" s="2"/>
      <c r="D836" s="2"/>
      <c r="E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row>
    <row r="837" spans="2:58" x14ac:dyDescent="0.45">
      <c r="B837" s="2"/>
      <c r="C837" s="2"/>
      <c r="D837" s="2"/>
      <c r="E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row>
    <row r="838" spans="2:58" x14ac:dyDescent="0.45">
      <c r="B838" s="2"/>
      <c r="C838" s="2"/>
      <c r="D838" s="2"/>
      <c r="E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row>
    <row r="839" spans="2:58" x14ac:dyDescent="0.45">
      <c r="B839" s="2"/>
      <c r="C839" s="2"/>
      <c r="D839" s="2"/>
      <c r="E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row>
    <row r="840" spans="2:58" x14ac:dyDescent="0.45">
      <c r="B840" s="2"/>
      <c r="C840" s="2"/>
      <c r="D840" s="2"/>
      <c r="E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row>
    <row r="841" spans="2:58" x14ac:dyDescent="0.45">
      <c r="B841" s="2"/>
      <c r="C841" s="2"/>
      <c r="D841" s="2"/>
      <c r="E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row>
    <row r="842" spans="2:58" x14ac:dyDescent="0.45">
      <c r="B842" s="2"/>
      <c r="C842" s="2"/>
      <c r="D842" s="2"/>
      <c r="E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row>
    <row r="843" spans="2:58" x14ac:dyDescent="0.45">
      <c r="B843" s="2"/>
      <c r="C843" s="2"/>
      <c r="D843" s="2"/>
      <c r="E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row>
    <row r="844" spans="2:58" x14ac:dyDescent="0.45">
      <c r="B844" s="2"/>
      <c r="C844" s="2"/>
      <c r="D844" s="2"/>
      <c r="E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row>
    <row r="845" spans="2:58" x14ac:dyDescent="0.45">
      <c r="B845" s="2"/>
      <c r="C845" s="2"/>
      <c r="D845" s="2"/>
      <c r="E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row>
    <row r="846" spans="2:58" x14ac:dyDescent="0.45">
      <c r="B846" s="2"/>
      <c r="C846" s="2"/>
      <c r="D846" s="2"/>
      <c r="E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row>
    <row r="847" spans="2:58" x14ac:dyDescent="0.45">
      <c r="B847" s="2"/>
      <c r="C847" s="2"/>
      <c r="D847" s="2"/>
      <c r="E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row>
    <row r="848" spans="2:58" x14ac:dyDescent="0.45">
      <c r="B848" s="2"/>
      <c r="C848" s="2"/>
      <c r="D848" s="2"/>
      <c r="E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row>
    <row r="849" spans="2:58" x14ac:dyDescent="0.45">
      <c r="B849" s="2"/>
      <c r="C849" s="2"/>
      <c r="D849" s="2"/>
      <c r="E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row>
    <row r="850" spans="2:58" x14ac:dyDescent="0.45">
      <c r="B850" s="2"/>
      <c r="C850" s="2"/>
      <c r="D850" s="2"/>
      <c r="E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row>
    <row r="851" spans="2:58" x14ac:dyDescent="0.45">
      <c r="B851" s="2"/>
      <c r="C851" s="2"/>
      <c r="D851" s="2"/>
      <c r="E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row>
    <row r="852" spans="2:58" x14ac:dyDescent="0.45">
      <c r="B852" s="2"/>
      <c r="C852" s="2"/>
      <c r="D852" s="2"/>
      <c r="E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row>
    <row r="853" spans="2:58" x14ac:dyDescent="0.45">
      <c r="B853" s="2"/>
      <c r="C853" s="2"/>
      <c r="D853" s="2"/>
      <c r="E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row>
    <row r="854" spans="2:58" x14ac:dyDescent="0.45">
      <c r="B854" s="2"/>
      <c r="C854" s="2"/>
      <c r="D854" s="2"/>
      <c r="E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row>
    <row r="855" spans="2:58" x14ac:dyDescent="0.45">
      <c r="B855" s="2"/>
      <c r="C855" s="2"/>
      <c r="D855" s="2"/>
      <c r="E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row>
    <row r="856" spans="2:58" x14ac:dyDescent="0.45">
      <c r="B856" s="2"/>
      <c r="C856" s="2"/>
      <c r="D856" s="2"/>
      <c r="E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row>
    <row r="857" spans="2:58" x14ac:dyDescent="0.45">
      <c r="B857" s="2"/>
      <c r="C857" s="2"/>
      <c r="D857" s="2"/>
      <c r="E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row>
    <row r="858" spans="2:58" x14ac:dyDescent="0.45">
      <c r="B858" s="2"/>
      <c r="C858" s="2"/>
      <c r="D858" s="2"/>
      <c r="E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row>
    <row r="859" spans="2:58" x14ac:dyDescent="0.45">
      <c r="B859" s="2"/>
      <c r="C859" s="2"/>
      <c r="D859" s="2"/>
      <c r="E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row>
    <row r="860" spans="2:58" x14ac:dyDescent="0.45">
      <c r="B860" s="2"/>
      <c r="C860" s="2"/>
      <c r="D860" s="2"/>
      <c r="E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row>
    <row r="861" spans="2:58" x14ac:dyDescent="0.45">
      <c r="B861" s="2"/>
      <c r="C861" s="2"/>
      <c r="D861" s="2"/>
      <c r="E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row>
    <row r="862" spans="2:58" x14ac:dyDescent="0.45">
      <c r="B862" s="2"/>
      <c r="C862" s="2"/>
      <c r="D862" s="2"/>
      <c r="E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row>
    <row r="863" spans="2:58" x14ac:dyDescent="0.45">
      <c r="B863" s="2"/>
      <c r="C863" s="2"/>
      <c r="D863" s="2"/>
      <c r="E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row>
    <row r="864" spans="2:58" x14ac:dyDescent="0.45">
      <c r="B864" s="2"/>
      <c r="C864" s="2"/>
      <c r="D864" s="2"/>
      <c r="E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row>
    <row r="865" spans="2:58" x14ac:dyDescent="0.45">
      <c r="B865" s="2"/>
      <c r="C865" s="2"/>
      <c r="D865" s="2"/>
      <c r="E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row>
    <row r="866" spans="2:58" x14ac:dyDescent="0.45">
      <c r="B866" s="2"/>
      <c r="C866" s="2"/>
      <c r="D866" s="2"/>
      <c r="E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row>
    <row r="867" spans="2:58" x14ac:dyDescent="0.45">
      <c r="B867" s="2"/>
      <c r="C867" s="2"/>
      <c r="D867" s="2"/>
      <c r="E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row>
    <row r="868" spans="2:58" x14ac:dyDescent="0.45">
      <c r="B868" s="2"/>
      <c r="C868" s="2"/>
      <c r="D868" s="2"/>
      <c r="E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row>
    <row r="869" spans="2:58" x14ac:dyDescent="0.45">
      <c r="B869" s="2"/>
      <c r="C869" s="2"/>
      <c r="D869" s="2"/>
      <c r="E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row>
    <row r="870" spans="2:58" x14ac:dyDescent="0.45">
      <c r="B870" s="2"/>
      <c r="C870" s="2"/>
      <c r="D870" s="2"/>
      <c r="E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row>
    <row r="871" spans="2:58" x14ac:dyDescent="0.45">
      <c r="B871" s="2"/>
      <c r="C871" s="2"/>
      <c r="D871" s="2"/>
      <c r="E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row>
    <row r="872" spans="2:58" x14ac:dyDescent="0.45">
      <c r="B872" s="2"/>
      <c r="C872" s="2"/>
      <c r="D872" s="2"/>
      <c r="E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row>
    <row r="873" spans="2:58" x14ac:dyDescent="0.45">
      <c r="B873" s="2"/>
      <c r="C873" s="2"/>
      <c r="D873" s="2"/>
      <c r="E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row>
    <row r="874" spans="2:58" x14ac:dyDescent="0.45">
      <c r="B874" s="2"/>
      <c r="C874" s="2"/>
      <c r="D874" s="2"/>
      <c r="E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row>
    <row r="875" spans="2:58" x14ac:dyDescent="0.45">
      <c r="B875" s="2"/>
      <c r="C875" s="2"/>
      <c r="D875" s="2"/>
      <c r="E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row>
    <row r="876" spans="2:58" x14ac:dyDescent="0.45">
      <c r="B876" s="2"/>
      <c r="C876" s="2"/>
      <c r="D876" s="2"/>
      <c r="E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row>
    <row r="877" spans="2:58" x14ac:dyDescent="0.45">
      <c r="B877" s="2"/>
      <c r="C877" s="2"/>
      <c r="D877" s="2"/>
      <c r="E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row>
    <row r="878" spans="2:58" x14ac:dyDescent="0.45">
      <c r="B878" s="2"/>
      <c r="C878" s="2"/>
      <c r="D878" s="2"/>
      <c r="E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row>
    <row r="879" spans="2:58" x14ac:dyDescent="0.45">
      <c r="B879" s="2"/>
      <c r="C879" s="2"/>
      <c r="D879" s="2"/>
      <c r="E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row>
    <row r="880" spans="2:58" x14ac:dyDescent="0.45">
      <c r="B880" s="2"/>
      <c r="C880" s="2"/>
      <c r="D880" s="2"/>
      <c r="E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row>
    <row r="881" spans="2:58" x14ac:dyDescent="0.45">
      <c r="B881" s="2"/>
      <c r="C881" s="2"/>
      <c r="D881" s="2"/>
      <c r="E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row>
    <row r="882" spans="2:58" x14ac:dyDescent="0.45">
      <c r="B882" s="2"/>
      <c r="C882" s="2"/>
      <c r="D882" s="2"/>
      <c r="E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row>
    <row r="883" spans="2:58" x14ac:dyDescent="0.45">
      <c r="B883" s="2"/>
      <c r="C883" s="2"/>
      <c r="D883" s="2"/>
      <c r="E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row>
    <row r="884" spans="2:58" x14ac:dyDescent="0.45">
      <c r="B884" s="2"/>
      <c r="C884" s="2"/>
      <c r="D884" s="2"/>
      <c r="E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row>
    <row r="885" spans="2:58" x14ac:dyDescent="0.45">
      <c r="B885" s="2"/>
      <c r="C885" s="2"/>
      <c r="D885" s="2"/>
      <c r="E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row>
    <row r="886" spans="2:58" x14ac:dyDescent="0.45">
      <c r="B886" s="2"/>
      <c r="C886" s="2"/>
      <c r="D886" s="2"/>
      <c r="E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row>
    <row r="887" spans="2:58" x14ac:dyDescent="0.45">
      <c r="B887" s="2"/>
      <c r="C887" s="2"/>
      <c r="D887" s="2"/>
      <c r="E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row>
    <row r="888" spans="2:58" x14ac:dyDescent="0.45">
      <c r="B888" s="2"/>
      <c r="C888" s="2"/>
      <c r="D888" s="2"/>
      <c r="E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row>
    <row r="889" spans="2:58" x14ac:dyDescent="0.45">
      <c r="B889" s="2"/>
      <c r="C889" s="2"/>
      <c r="D889" s="2"/>
      <c r="E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row>
    <row r="890" spans="2:58" x14ac:dyDescent="0.45">
      <c r="B890" s="2"/>
      <c r="C890" s="2"/>
      <c r="D890" s="2"/>
      <c r="E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row>
    <row r="891" spans="2:58" x14ac:dyDescent="0.45">
      <c r="B891" s="2"/>
      <c r="C891" s="2"/>
      <c r="D891" s="2"/>
      <c r="E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row>
    <row r="892" spans="2:58" x14ac:dyDescent="0.45">
      <c r="B892" s="2"/>
      <c r="C892" s="2"/>
      <c r="D892" s="2"/>
      <c r="E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row>
    <row r="893" spans="2:58" x14ac:dyDescent="0.45">
      <c r="B893" s="2"/>
      <c r="C893" s="2"/>
      <c r="D893" s="2"/>
      <c r="E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row>
    <row r="894" spans="2:58" x14ac:dyDescent="0.45">
      <c r="B894" s="2"/>
      <c r="C894" s="2"/>
      <c r="D894" s="2"/>
      <c r="E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row>
    <row r="895" spans="2:58" x14ac:dyDescent="0.45">
      <c r="B895" s="2"/>
      <c r="C895" s="2"/>
      <c r="D895" s="2"/>
      <c r="E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row>
    <row r="896" spans="2:58" x14ac:dyDescent="0.45">
      <c r="B896" s="2"/>
      <c r="C896" s="2"/>
      <c r="D896" s="2"/>
      <c r="E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row>
    <row r="897" spans="2:58" x14ac:dyDescent="0.45">
      <c r="B897" s="2"/>
      <c r="C897" s="2"/>
      <c r="D897" s="2"/>
      <c r="E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row>
    <row r="898" spans="2:58" x14ac:dyDescent="0.45">
      <c r="B898" s="2"/>
      <c r="C898" s="2"/>
      <c r="D898" s="2"/>
      <c r="E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row>
    <row r="899" spans="2:58" x14ac:dyDescent="0.45">
      <c r="B899" s="2"/>
      <c r="C899" s="2"/>
      <c r="D899" s="2"/>
      <c r="E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row>
    <row r="900" spans="2:58" x14ac:dyDescent="0.45">
      <c r="B900" s="2"/>
      <c r="C900" s="2"/>
      <c r="D900" s="2"/>
      <c r="E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row>
    <row r="901" spans="2:58" x14ac:dyDescent="0.45">
      <c r="B901" s="2"/>
      <c r="C901" s="2"/>
      <c r="D901" s="2"/>
      <c r="E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row>
    <row r="902" spans="2:58" x14ac:dyDescent="0.45">
      <c r="B902" s="2"/>
      <c r="C902" s="2"/>
      <c r="D902" s="2"/>
      <c r="E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row>
    <row r="903" spans="2:58" x14ac:dyDescent="0.45">
      <c r="B903" s="2"/>
      <c r="C903" s="2"/>
      <c r="D903" s="2"/>
      <c r="E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row>
    <row r="904" spans="2:58" x14ac:dyDescent="0.45">
      <c r="B904" s="2"/>
      <c r="C904" s="2"/>
      <c r="D904" s="2"/>
      <c r="E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row>
    <row r="905" spans="2:58" x14ac:dyDescent="0.45">
      <c r="B905" s="2"/>
      <c r="C905" s="2"/>
      <c r="D905" s="2"/>
      <c r="E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row>
    <row r="906" spans="2:58" x14ac:dyDescent="0.45">
      <c r="B906" s="2"/>
      <c r="C906" s="2"/>
      <c r="D906" s="2"/>
      <c r="E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row>
    <row r="907" spans="2:58" x14ac:dyDescent="0.45">
      <c r="B907" s="2"/>
      <c r="C907" s="2"/>
      <c r="D907" s="2"/>
      <c r="E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row>
    <row r="908" spans="2:58" x14ac:dyDescent="0.45">
      <c r="B908" s="2"/>
      <c r="C908" s="2"/>
      <c r="D908" s="2"/>
      <c r="E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row>
    <row r="909" spans="2:58" x14ac:dyDescent="0.45">
      <c r="B909" s="2"/>
      <c r="C909" s="2"/>
      <c r="D909" s="2"/>
      <c r="E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row>
    <row r="910" spans="2:58" x14ac:dyDescent="0.45">
      <c r="B910" s="2"/>
      <c r="C910" s="2"/>
      <c r="D910" s="2"/>
      <c r="E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row>
    <row r="911" spans="2:58" x14ac:dyDescent="0.45">
      <c r="B911" s="2"/>
      <c r="C911" s="2"/>
      <c r="D911" s="2"/>
      <c r="E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row>
    <row r="912" spans="2:58" x14ac:dyDescent="0.45">
      <c r="B912" s="2"/>
      <c r="C912" s="2"/>
      <c r="D912" s="2"/>
      <c r="E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row>
    <row r="913" spans="2:58" x14ac:dyDescent="0.45">
      <c r="B913" s="2"/>
      <c r="C913" s="2"/>
      <c r="D913" s="2"/>
      <c r="E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row>
    <row r="914" spans="2:58" x14ac:dyDescent="0.45">
      <c r="B914" s="2"/>
      <c r="C914" s="2"/>
      <c r="D914" s="2"/>
      <c r="E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row>
    <row r="915" spans="2:58" x14ac:dyDescent="0.45">
      <c r="B915" s="2"/>
      <c r="C915" s="2"/>
      <c r="D915" s="2"/>
      <c r="E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row>
    <row r="916" spans="2:58" x14ac:dyDescent="0.45">
      <c r="B916" s="2"/>
      <c r="C916" s="2"/>
      <c r="D916" s="2"/>
      <c r="E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row>
    <row r="917" spans="2:58" x14ac:dyDescent="0.45">
      <c r="B917" s="2"/>
      <c r="C917" s="2"/>
      <c r="D917" s="2"/>
      <c r="E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row>
    <row r="918" spans="2:58" x14ac:dyDescent="0.45">
      <c r="B918" s="2"/>
      <c r="C918" s="2"/>
      <c r="D918" s="2"/>
      <c r="E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row>
    <row r="919" spans="2:58" x14ac:dyDescent="0.45">
      <c r="B919" s="2"/>
      <c r="C919" s="2"/>
      <c r="D919" s="2"/>
      <c r="E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row>
    <row r="920" spans="2:58" x14ac:dyDescent="0.45">
      <c r="B920" s="2"/>
      <c r="C920" s="2"/>
      <c r="D920" s="2"/>
      <c r="E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row>
    <row r="921" spans="2:58" x14ac:dyDescent="0.45">
      <c r="B921" s="2"/>
      <c r="C921" s="2"/>
      <c r="D921" s="2"/>
      <c r="E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row>
    <row r="922" spans="2:58" x14ac:dyDescent="0.45">
      <c r="B922" s="2"/>
      <c r="C922" s="2"/>
      <c r="D922" s="2"/>
      <c r="E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row>
    <row r="923" spans="2:58" x14ac:dyDescent="0.45">
      <c r="B923" s="2"/>
      <c r="C923" s="2"/>
      <c r="D923" s="2"/>
      <c r="E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row>
    <row r="924" spans="2:58" x14ac:dyDescent="0.45">
      <c r="B924" s="2"/>
      <c r="C924" s="2"/>
      <c r="D924" s="2"/>
      <c r="E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row>
    <row r="925" spans="2:58" x14ac:dyDescent="0.45">
      <c r="B925" s="2"/>
      <c r="C925" s="2"/>
      <c r="D925" s="2"/>
      <c r="E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row>
    <row r="926" spans="2:58" x14ac:dyDescent="0.45">
      <c r="B926" s="2"/>
      <c r="C926" s="2"/>
      <c r="D926" s="2"/>
      <c r="E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row>
    <row r="927" spans="2:58" x14ac:dyDescent="0.45">
      <c r="B927" s="2"/>
      <c r="C927" s="2"/>
      <c r="D927" s="2"/>
      <c r="E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row>
    <row r="928" spans="2:58" x14ac:dyDescent="0.45">
      <c r="B928" s="2"/>
      <c r="C928" s="2"/>
      <c r="D928" s="2"/>
      <c r="E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row>
    <row r="929" spans="2:58" x14ac:dyDescent="0.45">
      <c r="B929" s="2"/>
      <c r="C929" s="2"/>
      <c r="D929" s="2"/>
      <c r="E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row>
    <row r="930" spans="2:58" x14ac:dyDescent="0.45">
      <c r="B930" s="2"/>
      <c r="C930" s="2"/>
      <c r="D930" s="2"/>
      <c r="E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row>
    <row r="931" spans="2:58" x14ac:dyDescent="0.45">
      <c r="B931" s="2"/>
      <c r="C931" s="2"/>
      <c r="D931" s="2"/>
      <c r="E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row>
    <row r="932" spans="2:58" x14ac:dyDescent="0.45">
      <c r="B932" s="2"/>
      <c r="C932" s="2"/>
      <c r="D932" s="2"/>
      <c r="E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row>
    <row r="933" spans="2:58" x14ac:dyDescent="0.45">
      <c r="B933" s="2"/>
      <c r="C933" s="2"/>
      <c r="D933" s="2"/>
      <c r="E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row>
    <row r="934" spans="2:58" x14ac:dyDescent="0.45">
      <c r="B934" s="2"/>
      <c r="C934" s="2"/>
      <c r="D934" s="2"/>
      <c r="E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row>
    <row r="935" spans="2:58" x14ac:dyDescent="0.45">
      <c r="B935" s="2"/>
      <c r="C935" s="2"/>
      <c r="D935" s="2"/>
      <c r="E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row>
    <row r="936" spans="2:58" x14ac:dyDescent="0.45">
      <c r="B936" s="2"/>
      <c r="C936" s="2"/>
      <c r="D936" s="2"/>
      <c r="E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row>
    <row r="937" spans="2:58" x14ac:dyDescent="0.45">
      <c r="B937" s="2"/>
      <c r="C937" s="2"/>
      <c r="D937" s="2"/>
      <c r="E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row>
    <row r="938" spans="2:58" x14ac:dyDescent="0.45">
      <c r="B938" s="2"/>
      <c r="C938" s="2"/>
      <c r="D938" s="2"/>
      <c r="E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row>
    <row r="939" spans="2:58" x14ac:dyDescent="0.45">
      <c r="B939" s="2"/>
      <c r="C939" s="2"/>
      <c r="D939" s="2"/>
      <c r="E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row>
    <row r="940" spans="2:58" x14ac:dyDescent="0.45">
      <c r="B940" s="2"/>
      <c r="C940" s="2"/>
      <c r="D940" s="2"/>
      <c r="E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row>
    <row r="941" spans="2:58" x14ac:dyDescent="0.45">
      <c r="B941" s="2"/>
      <c r="C941" s="2"/>
      <c r="D941" s="2"/>
      <c r="E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row>
    <row r="942" spans="2:58" x14ac:dyDescent="0.45">
      <c r="B942" s="2"/>
      <c r="C942" s="2"/>
      <c r="D942" s="2"/>
      <c r="E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row>
    <row r="943" spans="2:58" x14ac:dyDescent="0.45">
      <c r="B943" s="2"/>
      <c r="C943" s="2"/>
      <c r="D943" s="2"/>
      <c r="E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row>
    <row r="944" spans="2:58" x14ac:dyDescent="0.45">
      <c r="B944" s="2"/>
      <c r="C944" s="2"/>
      <c r="D944" s="2"/>
      <c r="E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row>
    <row r="945" spans="2:58" x14ac:dyDescent="0.45">
      <c r="B945" s="2"/>
      <c r="C945" s="2"/>
      <c r="D945" s="2"/>
      <c r="E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row>
    <row r="946" spans="2:58" x14ac:dyDescent="0.45">
      <c r="B946" s="2"/>
      <c r="C946" s="2"/>
      <c r="D946" s="2"/>
      <c r="E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row>
    <row r="947" spans="2:58" x14ac:dyDescent="0.45">
      <c r="B947" s="2"/>
      <c r="C947" s="2"/>
      <c r="D947" s="2"/>
      <c r="E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row>
    <row r="948" spans="2:58" x14ac:dyDescent="0.45">
      <c r="B948" s="2"/>
      <c r="C948" s="2"/>
      <c r="D948" s="2"/>
      <c r="E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row>
    <row r="949" spans="2:58" x14ac:dyDescent="0.45">
      <c r="B949" s="2"/>
      <c r="C949" s="2"/>
      <c r="D949" s="2"/>
      <c r="E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row>
    <row r="950" spans="2:58" x14ac:dyDescent="0.45">
      <c r="B950" s="2"/>
      <c r="C950" s="2"/>
      <c r="D950" s="2"/>
      <c r="E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row>
    <row r="951" spans="2:58" x14ac:dyDescent="0.45">
      <c r="B951" s="2"/>
      <c r="C951" s="2"/>
      <c r="D951" s="2"/>
      <c r="E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row>
    <row r="952" spans="2:58" x14ac:dyDescent="0.45">
      <c r="B952" s="2"/>
      <c r="C952" s="2"/>
      <c r="D952" s="2"/>
      <c r="E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row>
    <row r="953" spans="2:58" x14ac:dyDescent="0.45">
      <c r="B953" s="2"/>
      <c r="C953" s="2"/>
      <c r="D953" s="2"/>
      <c r="E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row>
    <row r="954" spans="2:58" x14ac:dyDescent="0.45">
      <c r="B954" s="2"/>
      <c r="C954" s="2"/>
      <c r="D954" s="2"/>
      <c r="E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row>
    <row r="955" spans="2:58" x14ac:dyDescent="0.45">
      <c r="B955" s="2"/>
      <c r="C955" s="2"/>
      <c r="D955" s="2"/>
      <c r="E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row>
    <row r="956" spans="2:58" x14ac:dyDescent="0.45">
      <c r="B956" s="2"/>
      <c r="C956" s="2"/>
      <c r="D956" s="2"/>
      <c r="E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row>
    <row r="957" spans="2:58" x14ac:dyDescent="0.45">
      <c r="B957" s="2"/>
      <c r="C957" s="2"/>
      <c r="D957" s="2"/>
      <c r="E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row>
    <row r="958" spans="2:58" x14ac:dyDescent="0.45">
      <c r="B958" s="2"/>
      <c r="C958" s="2"/>
      <c r="D958" s="2"/>
      <c r="E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row>
    <row r="959" spans="2:58" x14ac:dyDescent="0.45">
      <c r="B959" s="2"/>
      <c r="C959" s="2"/>
      <c r="D959" s="2"/>
      <c r="E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row>
    <row r="960" spans="2:58" x14ac:dyDescent="0.45">
      <c r="B960" s="2"/>
      <c r="C960" s="2"/>
      <c r="D960" s="2"/>
      <c r="E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row>
    <row r="961" spans="2:58" x14ac:dyDescent="0.45">
      <c r="B961" s="2"/>
      <c r="C961" s="2"/>
      <c r="D961" s="2"/>
      <c r="E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row>
    <row r="962" spans="2:58" x14ac:dyDescent="0.45">
      <c r="B962" s="2"/>
      <c r="C962" s="2"/>
      <c r="D962" s="2"/>
      <c r="E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row>
    <row r="963" spans="2:58" x14ac:dyDescent="0.45">
      <c r="B963" s="2"/>
      <c r="C963" s="2"/>
      <c r="D963" s="2"/>
      <c r="E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row>
    <row r="964" spans="2:58" x14ac:dyDescent="0.45">
      <c r="B964" s="2"/>
      <c r="C964" s="2"/>
      <c r="D964" s="2"/>
      <c r="E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row>
    <row r="965" spans="2:58" x14ac:dyDescent="0.45">
      <c r="B965" s="2"/>
      <c r="C965" s="2"/>
      <c r="D965" s="2"/>
      <c r="E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row>
    <row r="966" spans="2:58" x14ac:dyDescent="0.45">
      <c r="B966" s="2"/>
      <c r="C966" s="2"/>
      <c r="D966" s="2"/>
      <c r="E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row>
    <row r="967" spans="2:58" x14ac:dyDescent="0.45">
      <c r="B967" s="2"/>
      <c r="C967" s="2"/>
      <c r="D967" s="2"/>
      <c r="E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row>
    <row r="968" spans="2:58" x14ac:dyDescent="0.45">
      <c r="B968" s="2"/>
      <c r="C968" s="2"/>
      <c r="D968" s="2"/>
      <c r="E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row>
    <row r="969" spans="2:58" x14ac:dyDescent="0.45">
      <c r="B969" s="2"/>
      <c r="C969" s="2"/>
      <c r="D969" s="2"/>
      <c r="E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row>
    <row r="970" spans="2:58" x14ac:dyDescent="0.45">
      <c r="B970" s="2"/>
      <c r="C970" s="2"/>
      <c r="D970" s="2"/>
      <c r="E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row>
    <row r="971" spans="2:58" x14ac:dyDescent="0.45">
      <c r="B971" s="2"/>
      <c r="C971" s="2"/>
      <c r="D971" s="2"/>
      <c r="E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row>
    <row r="972" spans="2:58" x14ac:dyDescent="0.45">
      <c r="B972" s="2"/>
      <c r="C972" s="2"/>
      <c r="D972" s="2"/>
      <c r="E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row>
    <row r="973" spans="2:58" x14ac:dyDescent="0.45">
      <c r="B973" s="2"/>
      <c r="C973" s="2"/>
      <c r="D973" s="2"/>
      <c r="E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row>
    <row r="974" spans="2:58" x14ac:dyDescent="0.45">
      <c r="B974" s="2"/>
      <c r="C974" s="2"/>
      <c r="D974" s="2"/>
      <c r="E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row>
    <row r="975" spans="2:58" x14ac:dyDescent="0.45">
      <c r="B975" s="2"/>
      <c r="C975" s="2"/>
      <c r="D975" s="2"/>
      <c r="E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row>
    <row r="976" spans="2:58" x14ac:dyDescent="0.45">
      <c r="B976" s="2"/>
      <c r="C976" s="2"/>
      <c r="D976" s="2"/>
      <c r="E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row>
    <row r="977" spans="2:58" x14ac:dyDescent="0.45">
      <c r="B977" s="2"/>
      <c r="C977" s="2"/>
      <c r="D977" s="2"/>
      <c r="E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row>
    <row r="978" spans="2:58" x14ac:dyDescent="0.45">
      <c r="B978" s="2"/>
      <c r="C978" s="2"/>
      <c r="D978" s="2"/>
      <c r="E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row>
    <row r="979" spans="2:58" x14ac:dyDescent="0.45">
      <c r="B979" s="2"/>
      <c r="C979" s="2"/>
      <c r="D979" s="2"/>
      <c r="E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row>
    <row r="980" spans="2:58" x14ac:dyDescent="0.45">
      <c r="B980" s="2"/>
      <c r="C980" s="2"/>
      <c r="D980" s="2"/>
      <c r="E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row>
    <row r="981" spans="2:58" x14ac:dyDescent="0.45">
      <c r="B981" s="2"/>
      <c r="C981" s="2"/>
      <c r="D981" s="2"/>
      <c r="E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row>
    <row r="982" spans="2:58" x14ac:dyDescent="0.45">
      <c r="B982" s="2"/>
      <c r="C982" s="2"/>
      <c r="D982" s="2"/>
      <c r="E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row>
    <row r="983" spans="2:58" x14ac:dyDescent="0.45">
      <c r="B983" s="2"/>
      <c r="C983" s="2"/>
      <c r="D983" s="2"/>
      <c r="E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row>
    <row r="984" spans="2:58" x14ac:dyDescent="0.45">
      <c r="B984" s="2"/>
      <c r="C984" s="2"/>
      <c r="D984" s="2"/>
      <c r="E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row>
    <row r="985" spans="2:58" x14ac:dyDescent="0.45">
      <c r="B985" s="2"/>
      <c r="C985" s="2"/>
      <c r="D985" s="2"/>
      <c r="E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row>
    <row r="986" spans="2:58" x14ac:dyDescent="0.45">
      <c r="B986" s="2"/>
      <c r="C986" s="2"/>
      <c r="D986" s="2"/>
      <c r="E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row>
    <row r="987" spans="2:58" x14ac:dyDescent="0.45">
      <c r="B987" s="2"/>
      <c r="C987" s="2"/>
      <c r="D987" s="2"/>
      <c r="E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row>
    <row r="988" spans="2:58" x14ac:dyDescent="0.45">
      <c r="B988" s="2"/>
      <c r="C988" s="2"/>
      <c r="D988" s="2"/>
      <c r="E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row>
    <row r="989" spans="2:58" x14ac:dyDescent="0.45">
      <c r="B989" s="2"/>
      <c r="C989" s="2"/>
      <c r="D989" s="2"/>
      <c r="E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row>
    <row r="990" spans="2:58" x14ac:dyDescent="0.45">
      <c r="B990" s="2"/>
      <c r="C990" s="2"/>
      <c r="D990" s="2"/>
      <c r="E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row>
    <row r="991" spans="2:58" x14ac:dyDescent="0.45">
      <c r="B991" s="2"/>
      <c r="C991" s="2"/>
      <c r="D991" s="2"/>
      <c r="E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row>
    <row r="992" spans="2:58" x14ac:dyDescent="0.45">
      <c r="B992" s="2"/>
      <c r="C992" s="2"/>
      <c r="D992" s="2"/>
      <c r="E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row>
    <row r="993" spans="2:58" x14ac:dyDescent="0.45">
      <c r="B993" s="2"/>
      <c r="C993" s="2"/>
      <c r="D993" s="2"/>
      <c r="E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row>
    <row r="994" spans="2:58" x14ac:dyDescent="0.45">
      <c r="B994" s="2"/>
      <c r="C994" s="2"/>
      <c r="D994" s="2"/>
      <c r="E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row>
    <row r="995" spans="2:58" x14ac:dyDescent="0.45">
      <c r="B995" s="2"/>
      <c r="C995" s="2"/>
      <c r="D995" s="2"/>
      <c r="E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row>
    <row r="996" spans="2:58" x14ac:dyDescent="0.45">
      <c r="B996" s="2"/>
      <c r="C996" s="2"/>
      <c r="D996" s="2"/>
      <c r="E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row>
    <row r="997" spans="2:58" x14ac:dyDescent="0.45">
      <c r="B997" s="2"/>
      <c r="C997" s="2"/>
      <c r="D997" s="2"/>
      <c r="E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row>
    <row r="998" spans="2:58" x14ac:dyDescent="0.45">
      <c r="B998" s="2"/>
      <c r="C998" s="2"/>
      <c r="D998" s="2"/>
      <c r="E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row>
    <row r="999" spans="2:58" x14ac:dyDescent="0.45">
      <c r="B999" s="2"/>
      <c r="C999" s="2"/>
      <c r="D999" s="2"/>
      <c r="E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row>
    <row r="1000" spans="2:58" x14ac:dyDescent="0.45">
      <c r="B1000" s="2"/>
      <c r="C1000" s="2"/>
      <c r="D1000" s="2"/>
      <c r="E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row>
    <row r="1001" spans="2:58" x14ac:dyDescent="0.45">
      <c r="B1001" s="2"/>
      <c r="C1001" s="2"/>
      <c r="D1001" s="2"/>
      <c r="E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row>
    <row r="1002" spans="2:58" x14ac:dyDescent="0.45">
      <c r="B1002" s="2"/>
      <c r="C1002" s="2"/>
      <c r="D1002" s="2"/>
      <c r="E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row>
    <row r="1003" spans="2:58" x14ac:dyDescent="0.45">
      <c r="B1003" s="2"/>
      <c r="C1003" s="2"/>
      <c r="D1003" s="2"/>
      <c r="E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row>
    <row r="1004" spans="2:58" x14ac:dyDescent="0.45">
      <c r="B1004" s="2"/>
      <c r="C1004" s="2"/>
      <c r="D1004" s="2"/>
      <c r="E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row>
    <row r="1005" spans="2:58" x14ac:dyDescent="0.45">
      <c r="B1005" s="2"/>
      <c r="C1005" s="2"/>
      <c r="D1005" s="2"/>
      <c r="E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row>
    <row r="1006" spans="2:58" x14ac:dyDescent="0.45">
      <c r="B1006" s="2"/>
      <c r="C1006" s="2"/>
      <c r="D1006" s="2"/>
      <c r="E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row>
    <row r="1007" spans="2:58" x14ac:dyDescent="0.45">
      <c r="B1007" s="2"/>
      <c r="C1007" s="2"/>
      <c r="D1007" s="2"/>
      <c r="E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row>
    <row r="1008" spans="2:58" x14ac:dyDescent="0.45">
      <c r="B1008" s="2"/>
      <c r="C1008" s="2"/>
      <c r="D1008" s="2"/>
      <c r="E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row>
    <row r="1009" spans="2:58" x14ac:dyDescent="0.45">
      <c r="B1009" s="2"/>
      <c r="C1009" s="2"/>
      <c r="D1009" s="2"/>
      <c r="E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row>
    <row r="1010" spans="2:58" x14ac:dyDescent="0.45">
      <c r="B1010" s="2"/>
      <c r="C1010" s="2"/>
      <c r="D1010" s="2"/>
      <c r="E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row>
    <row r="1011" spans="2:58" x14ac:dyDescent="0.45">
      <c r="B1011" s="2"/>
      <c r="C1011" s="2"/>
      <c r="D1011" s="2"/>
      <c r="E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row>
    <row r="1012" spans="2:58" x14ac:dyDescent="0.45">
      <c r="B1012" s="2"/>
      <c r="C1012" s="2"/>
      <c r="D1012" s="2"/>
      <c r="E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row>
    <row r="1013" spans="2:58" x14ac:dyDescent="0.45">
      <c r="B1013" s="2"/>
      <c r="C1013" s="2"/>
      <c r="D1013" s="2"/>
      <c r="E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row>
    <row r="1014" spans="2:58" x14ac:dyDescent="0.45">
      <c r="B1014" s="2"/>
      <c r="C1014" s="2"/>
      <c r="D1014" s="2"/>
      <c r="E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row>
    <row r="1015" spans="2:58" x14ac:dyDescent="0.45">
      <c r="B1015" s="2"/>
      <c r="C1015" s="2"/>
      <c r="D1015" s="2"/>
      <c r="E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row>
    <row r="1016" spans="2:58" x14ac:dyDescent="0.45">
      <c r="B1016" s="2"/>
      <c r="C1016" s="2"/>
      <c r="D1016" s="2"/>
      <c r="E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row>
    <row r="1017" spans="2:58" x14ac:dyDescent="0.45">
      <c r="B1017" s="2"/>
      <c r="C1017" s="2"/>
      <c r="D1017" s="2"/>
      <c r="E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row>
    <row r="1018" spans="2:58" x14ac:dyDescent="0.45">
      <c r="B1018" s="2"/>
      <c r="C1018" s="2"/>
      <c r="D1018" s="2"/>
      <c r="E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row>
    <row r="1019" spans="2:58" x14ac:dyDescent="0.45">
      <c r="B1019" s="2"/>
      <c r="C1019" s="2"/>
      <c r="D1019" s="2"/>
      <c r="E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row>
    <row r="1020" spans="2:58" x14ac:dyDescent="0.45">
      <c r="B1020" s="2"/>
      <c r="C1020" s="2"/>
      <c r="D1020" s="2"/>
      <c r="E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row>
    <row r="1021" spans="2:58" x14ac:dyDescent="0.45">
      <c r="B1021" s="2"/>
      <c r="C1021" s="2"/>
      <c r="D1021" s="2"/>
      <c r="E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row>
    <row r="1022" spans="2:58" x14ac:dyDescent="0.45">
      <c r="B1022" s="2"/>
      <c r="C1022" s="2"/>
      <c r="D1022" s="2"/>
      <c r="E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row>
    <row r="1023" spans="2:58" x14ac:dyDescent="0.45">
      <c r="B1023" s="2"/>
      <c r="C1023" s="2"/>
      <c r="D1023" s="2"/>
      <c r="E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row>
    <row r="1024" spans="2:58" x14ac:dyDescent="0.45">
      <c r="B1024" s="2"/>
      <c r="C1024" s="2"/>
      <c r="D1024" s="2"/>
      <c r="E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row>
    <row r="1025" spans="2:58" x14ac:dyDescent="0.45">
      <c r="B1025" s="2"/>
      <c r="C1025" s="2"/>
      <c r="D1025" s="2"/>
      <c r="E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row>
    <row r="1026" spans="2:58" x14ac:dyDescent="0.45">
      <c r="B1026" s="2"/>
      <c r="C1026" s="2"/>
      <c r="D1026" s="2"/>
      <c r="E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row>
    <row r="1027" spans="2:58" x14ac:dyDescent="0.45">
      <c r="B1027" s="2"/>
      <c r="C1027" s="2"/>
      <c r="D1027" s="2"/>
      <c r="E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row>
    <row r="1028" spans="2:58" x14ac:dyDescent="0.45">
      <c r="B1028" s="2"/>
      <c r="C1028" s="2"/>
      <c r="D1028" s="2"/>
      <c r="E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row>
    <row r="1029" spans="2:58" x14ac:dyDescent="0.45">
      <c r="B1029" s="2"/>
      <c r="C1029" s="2"/>
      <c r="D1029" s="2"/>
      <c r="E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row>
    <row r="1030" spans="2:58" x14ac:dyDescent="0.45">
      <c r="B1030" s="2"/>
      <c r="C1030" s="2"/>
      <c r="D1030" s="2"/>
      <c r="E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row>
    <row r="1031" spans="2:58" x14ac:dyDescent="0.45">
      <c r="B1031" s="2"/>
      <c r="C1031" s="2"/>
      <c r="D1031" s="2"/>
      <c r="E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row>
    <row r="1032" spans="2:58" x14ac:dyDescent="0.45">
      <c r="B1032" s="2"/>
      <c r="C1032" s="2"/>
      <c r="D1032" s="2"/>
      <c r="E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row>
    <row r="1033" spans="2:58" x14ac:dyDescent="0.45">
      <c r="B1033" s="2"/>
      <c r="C1033" s="2"/>
      <c r="D1033" s="2"/>
      <c r="E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row>
    <row r="1034" spans="2:58" x14ac:dyDescent="0.45">
      <c r="B1034" s="2"/>
      <c r="C1034" s="2"/>
      <c r="D1034" s="2"/>
      <c r="E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row>
    <row r="1035" spans="2:58" x14ac:dyDescent="0.45">
      <c r="B1035" s="2"/>
      <c r="C1035" s="2"/>
      <c r="D1035" s="2"/>
      <c r="E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row>
    <row r="1036" spans="2:58" x14ac:dyDescent="0.45">
      <c r="B1036" s="2"/>
      <c r="C1036" s="2"/>
      <c r="D1036" s="2"/>
      <c r="E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row>
    <row r="1037" spans="2:58" x14ac:dyDescent="0.45">
      <c r="B1037" s="2"/>
      <c r="C1037" s="2"/>
      <c r="D1037" s="2"/>
      <c r="E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row>
    <row r="1038" spans="2:58" x14ac:dyDescent="0.45">
      <c r="B1038" s="2"/>
      <c r="C1038" s="2"/>
      <c r="D1038" s="2"/>
      <c r="E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row>
    <row r="1039" spans="2:58" x14ac:dyDescent="0.45">
      <c r="B1039" s="2"/>
      <c r="C1039" s="2"/>
      <c r="D1039" s="2"/>
      <c r="E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row>
    <row r="1040" spans="2:58" x14ac:dyDescent="0.45">
      <c r="B1040" s="2"/>
      <c r="C1040" s="2"/>
      <c r="D1040" s="2"/>
      <c r="E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row>
    <row r="1041" spans="2:58" x14ac:dyDescent="0.45">
      <c r="B1041" s="2"/>
      <c r="C1041" s="2"/>
      <c r="D1041" s="2"/>
      <c r="E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row>
    <row r="1042" spans="2:58" x14ac:dyDescent="0.45">
      <c r="B1042" s="2"/>
      <c r="C1042" s="2"/>
      <c r="D1042" s="2"/>
      <c r="E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row>
    <row r="1043" spans="2:58" x14ac:dyDescent="0.45">
      <c r="B1043" s="2"/>
      <c r="C1043" s="2"/>
      <c r="D1043" s="2"/>
      <c r="E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row>
    <row r="1044" spans="2:58" x14ac:dyDescent="0.45">
      <c r="B1044" s="2"/>
      <c r="C1044" s="2"/>
      <c r="D1044" s="2"/>
      <c r="E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row>
    <row r="1045" spans="2:58" x14ac:dyDescent="0.45">
      <c r="B1045" s="2"/>
      <c r="C1045" s="2"/>
      <c r="D1045" s="2"/>
      <c r="E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row>
    <row r="1046" spans="2:58" x14ac:dyDescent="0.45">
      <c r="B1046" s="2"/>
      <c r="C1046" s="2"/>
      <c r="D1046" s="2"/>
      <c r="E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row>
    <row r="1047" spans="2:58" x14ac:dyDescent="0.45">
      <c r="B1047" s="2"/>
      <c r="C1047" s="2"/>
      <c r="D1047" s="2"/>
      <c r="E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row>
    <row r="1048" spans="2:58" x14ac:dyDescent="0.45">
      <c r="B1048" s="2"/>
      <c r="C1048" s="2"/>
      <c r="D1048" s="2"/>
      <c r="E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row>
    <row r="1049" spans="2:58" x14ac:dyDescent="0.45">
      <c r="B1049" s="2"/>
      <c r="C1049" s="2"/>
      <c r="D1049" s="2"/>
      <c r="E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row>
    <row r="1050" spans="2:58" x14ac:dyDescent="0.45">
      <c r="B1050" s="2"/>
      <c r="C1050" s="2"/>
      <c r="D1050" s="2"/>
      <c r="E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row>
    <row r="1051" spans="2:58" x14ac:dyDescent="0.45">
      <c r="B1051" s="2"/>
      <c r="C1051" s="2"/>
      <c r="D1051" s="2"/>
      <c r="E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row>
    <row r="1052" spans="2:58" x14ac:dyDescent="0.45">
      <c r="B1052" s="2"/>
      <c r="C1052" s="2"/>
      <c r="D1052" s="2"/>
      <c r="E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row>
    <row r="1053" spans="2:58" x14ac:dyDescent="0.45">
      <c r="B1053" s="2"/>
      <c r="C1053" s="2"/>
      <c r="D1053" s="2"/>
      <c r="E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row>
    <row r="1054" spans="2:58" x14ac:dyDescent="0.45">
      <c r="B1054" s="2"/>
      <c r="C1054" s="2"/>
      <c r="D1054" s="2"/>
      <c r="E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row>
    <row r="1055" spans="2:58" x14ac:dyDescent="0.45">
      <c r="B1055" s="2"/>
      <c r="C1055" s="2"/>
      <c r="D1055" s="2"/>
      <c r="E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row>
    <row r="1056" spans="2:58" x14ac:dyDescent="0.45">
      <c r="B1056" s="2"/>
      <c r="C1056" s="2"/>
      <c r="D1056" s="2"/>
      <c r="E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row>
    <row r="1057" spans="2:58" x14ac:dyDescent="0.45">
      <c r="B1057" s="2"/>
      <c r="C1057" s="2"/>
      <c r="D1057" s="2"/>
      <c r="E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row>
    <row r="1058" spans="2:58" x14ac:dyDescent="0.45">
      <c r="B1058" s="2"/>
      <c r="C1058" s="2"/>
      <c r="D1058" s="2"/>
      <c r="E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row>
    <row r="1059" spans="2:58" x14ac:dyDescent="0.45">
      <c r="B1059" s="2"/>
      <c r="C1059" s="2"/>
      <c r="D1059" s="2"/>
      <c r="E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row>
    <row r="1060" spans="2:58" x14ac:dyDescent="0.45">
      <c r="B1060" s="2"/>
      <c r="C1060" s="2"/>
      <c r="D1060" s="2"/>
      <c r="E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row>
    <row r="1061" spans="2:58" x14ac:dyDescent="0.45">
      <c r="B1061" s="2"/>
      <c r="C1061" s="2"/>
      <c r="D1061" s="2"/>
      <c r="E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row>
    <row r="1062" spans="2:58" x14ac:dyDescent="0.45">
      <c r="B1062" s="2"/>
      <c r="C1062" s="2"/>
      <c r="D1062" s="2"/>
      <c r="E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row>
    <row r="1063" spans="2:58" x14ac:dyDescent="0.45">
      <c r="B1063" s="2"/>
      <c r="C1063" s="2"/>
      <c r="D1063" s="2"/>
      <c r="E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row>
    <row r="1064" spans="2:58" x14ac:dyDescent="0.45">
      <c r="B1064" s="2"/>
      <c r="C1064" s="2"/>
      <c r="D1064" s="2"/>
      <c r="E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row>
    <row r="1065" spans="2:58" x14ac:dyDescent="0.45">
      <c r="B1065" s="2"/>
      <c r="C1065" s="2"/>
      <c r="D1065" s="2"/>
      <c r="E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row>
    <row r="1066" spans="2:58" x14ac:dyDescent="0.45">
      <c r="B1066" s="2"/>
      <c r="C1066" s="2"/>
      <c r="D1066" s="2"/>
      <c r="E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row>
    <row r="1067" spans="2:58" x14ac:dyDescent="0.45">
      <c r="B1067" s="2"/>
      <c r="C1067" s="2"/>
      <c r="D1067" s="2"/>
      <c r="E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row>
    <row r="1068" spans="2:58" x14ac:dyDescent="0.45">
      <c r="B1068" s="2"/>
      <c r="C1068" s="2"/>
      <c r="D1068" s="2"/>
      <c r="E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row>
    <row r="1069" spans="2:58" x14ac:dyDescent="0.45">
      <c r="B1069" s="2"/>
      <c r="C1069" s="2"/>
      <c r="D1069" s="2"/>
      <c r="E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row>
    <row r="1070" spans="2:58" x14ac:dyDescent="0.45">
      <c r="B1070" s="2"/>
      <c r="C1070" s="2"/>
      <c r="D1070" s="2"/>
      <c r="E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row>
    <row r="1071" spans="2:58" x14ac:dyDescent="0.45">
      <c r="B1071" s="2"/>
      <c r="C1071" s="2"/>
      <c r="D1071" s="2"/>
      <c r="E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row>
    <row r="1072" spans="2:58" x14ac:dyDescent="0.45">
      <c r="B1072" s="2"/>
      <c r="C1072" s="2"/>
      <c r="D1072" s="2"/>
      <c r="E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row>
    <row r="1073" spans="2:58" x14ac:dyDescent="0.45">
      <c r="B1073" s="2"/>
      <c r="C1073" s="2"/>
      <c r="D1073" s="2"/>
      <c r="E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row>
    <row r="1074" spans="2:58" x14ac:dyDescent="0.45">
      <c r="B1074" s="2"/>
      <c r="C1074" s="2"/>
      <c r="D1074" s="2"/>
      <c r="E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row>
    <row r="1075" spans="2:58" x14ac:dyDescent="0.45">
      <c r="B1075" s="2"/>
      <c r="C1075" s="2"/>
      <c r="D1075" s="2"/>
      <c r="E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row>
    <row r="1076" spans="2:58" x14ac:dyDescent="0.45">
      <c r="B1076" s="2"/>
      <c r="C1076" s="2"/>
      <c r="D1076" s="2"/>
      <c r="E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row>
    <row r="1077" spans="2:58" x14ac:dyDescent="0.45">
      <c r="B1077" s="2"/>
      <c r="C1077" s="2"/>
      <c r="D1077" s="2"/>
      <c r="E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row>
    <row r="1078" spans="2:58" x14ac:dyDescent="0.45">
      <c r="B1078" s="2"/>
      <c r="C1078" s="2"/>
      <c r="D1078" s="2"/>
      <c r="E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row>
    <row r="1079" spans="2:58" x14ac:dyDescent="0.45">
      <c r="B1079" s="2"/>
      <c r="C1079" s="2"/>
      <c r="D1079" s="2"/>
      <c r="E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row>
    <row r="1080" spans="2:58" x14ac:dyDescent="0.45">
      <c r="B1080" s="2"/>
      <c r="C1080" s="2"/>
      <c r="D1080" s="2"/>
      <c r="E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row>
    <row r="1081" spans="2:58" x14ac:dyDescent="0.45">
      <c r="B1081" s="2"/>
      <c r="C1081" s="2"/>
      <c r="D1081" s="2"/>
      <c r="E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row>
    <row r="1082" spans="2:58" x14ac:dyDescent="0.45">
      <c r="B1082" s="2"/>
      <c r="C1082" s="2"/>
      <c r="D1082" s="2"/>
      <c r="E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row>
    <row r="1083" spans="2:58" x14ac:dyDescent="0.45">
      <c r="B1083" s="2"/>
      <c r="C1083" s="2"/>
      <c r="D1083" s="2"/>
      <c r="E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row>
    <row r="1084" spans="2:58" x14ac:dyDescent="0.45">
      <c r="B1084" s="2"/>
      <c r="C1084" s="2"/>
      <c r="D1084" s="2"/>
      <c r="E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row>
    <row r="1085" spans="2:58" x14ac:dyDescent="0.45">
      <c r="B1085" s="2"/>
      <c r="C1085" s="2"/>
      <c r="D1085" s="2"/>
      <c r="E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row>
    <row r="1086" spans="2:58" x14ac:dyDescent="0.45">
      <c r="B1086" s="2"/>
      <c r="C1086" s="2"/>
      <c r="D1086" s="2"/>
      <c r="E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row>
    <row r="1087" spans="2:58" x14ac:dyDescent="0.45">
      <c r="B1087" s="2"/>
      <c r="C1087" s="2"/>
      <c r="D1087" s="2"/>
      <c r="E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row>
    <row r="1088" spans="2:58" x14ac:dyDescent="0.45">
      <c r="B1088" s="2"/>
      <c r="C1088" s="2"/>
      <c r="D1088" s="2"/>
      <c r="E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row>
    <row r="1089" spans="2:58" x14ac:dyDescent="0.45">
      <c r="B1089" s="2"/>
      <c r="C1089" s="2"/>
      <c r="D1089" s="2"/>
      <c r="E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row>
    <row r="1090" spans="2:58" x14ac:dyDescent="0.45">
      <c r="B1090" s="2"/>
      <c r="C1090" s="2"/>
      <c r="D1090" s="2"/>
      <c r="E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row>
    <row r="1091" spans="2:58" x14ac:dyDescent="0.45">
      <c r="B1091" s="2"/>
      <c r="C1091" s="2"/>
      <c r="D1091" s="2"/>
      <c r="E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row>
    <row r="1092" spans="2:58" x14ac:dyDescent="0.45">
      <c r="B1092" s="2"/>
      <c r="C1092" s="2"/>
      <c r="D1092" s="2"/>
      <c r="E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row>
    <row r="1093" spans="2:58" x14ac:dyDescent="0.45">
      <c r="B1093" s="2"/>
      <c r="C1093" s="2"/>
      <c r="D1093" s="2"/>
      <c r="E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row>
    <row r="1094" spans="2:58" x14ac:dyDescent="0.45">
      <c r="B1094" s="2"/>
      <c r="C1094" s="2"/>
      <c r="D1094" s="2"/>
      <c r="E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row>
    <row r="1095" spans="2:58" x14ac:dyDescent="0.45">
      <c r="B1095" s="2"/>
      <c r="C1095" s="2"/>
      <c r="D1095" s="2"/>
      <c r="E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row>
  </sheetData>
  <printOptions horizontalCentered="1" verticalCentered="1"/>
  <pageMargins left="0.25" right="0.25" top="0.75" bottom="0.75" header="0.3" footer="0.3"/>
  <pageSetup scale="72" orientation="landscape"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G1093"/>
  <sheetViews>
    <sheetView showGridLines="0" zoomScaleNormal="100" workbookViewId="0"/>
  </sheetViews>
  <sheetFormatPr defaultColWidth="9.265625" defaultRowHeight="14.25" x14ac:dyDescent="0.45"/>
  <cols>
    <col min="1" max="1" width="54.73046875" style="6" bestFit="1" customWidth="1"/>
    <col min="2" max="7" width="12.265625" style="7" customWidth="1"/>
    <col min="8" max="8" width="12.265625" style="17" bestFit="1" customWidth="1"/>
    <col min="9" max="9" width="12.265625" style="18" bestFit="1" customWidth="1"/>
    <col min="10" max="10" width="12.265625" style="17" bestFit="1" customWidth="1"/>
    <col min="11" max="11" width="12.265625" style="17" customWidth="1"/>
    <col min="12" max="16" width="10.59765625" style="17" customWidth="1"/>
    <col min="17" max="27" width="10.59765625" style="7" customWidth="1"/>
    <col min="28" max="59" width="9.265625" style="7"/>
    <col min="60" max="16384" width="9.265625" style="2"/>
  </cols>
  <sheetData>
    <row r="1" spans="1:59" x14ac:dyDescent="0.45">
      <c r="A1" s="4" t="str">
        <f>Inputs!A1</f>
        <v>Home Depot, Inc.</v>
      </c>
      <c r="B1" s="2"/>
      <c r="C1" s="2"/>
      <c r="D1" s="2"/>
      <c r="E1" s="2"/>
      <c r="F1" s="2"/>
      <c r="G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row>
    <row r="2" spans="1:59" x14ac:dyDescent="0.45">
      <c r="A2" s="5" t="s">
        <v>223</v>
      </c>
      <c r="B2" s="2"/>
      <c r="C2" s="2"/>
      <c r="D2" s="2"/>
      <c r="E2" s="2"/>
      <c r="F2" s="2"/>
      <c r="G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row>
    <row r="4" spans="1:59" s="113" customFormat="1" ht="14.65" thickBot="1" x14ac:dyDescent="0.5">
      <c r="A4" s="105" t="str">
        <f>CONCATENATE("Fiscal Years Ending ",Inputs!B7)</f>
        <v>Fiscal Years Ending 1/31</v>
      </c>
      <c r="B4" s="106" t="s">
        <v>38</v>
      </c>
      <c r="C4" s="106" t="s">
        <v>39</v>
      </c>
      <c r="D4" s="106" t="s">
        <v>40</v>
      </c>
      <c r="E4" s="106" t="s">
        <v>41</v>
      </c>
      <c r="F4" s="106" t="s">
        <v>42</v>
      </c>
      <c r="G4" s="106" t="s">
        <v>43</v>
      </c>
      <c r="H4" s="106" t="s">
        <v>44</v>
      </c>
      <c r="I4" s="106" t="s">
        <v>45</v>
      </c>
      <c r="J4" s="106" t="s">
        <v>46</v>
      </c>
      <c r="K4" s="106" t="s">
        <v>47</v>
      </c>
    </row>
    <row r="5" spans="1:59" s="9" customFormat="1" x14ac:dyDescent="0.45">
      <c r="A5" s="327" t="s">
        <v>183</v>
      </c>
      <c r="H5" s="19"/>
      <c r="I5" s="19"/>
      <c r="J5" s="19"/>
      <c r="K5" s="19"/>
      <c r="L5" s="19"/>
      <c r="M5" s="19"/>
      <c r="N5" s="19"/>
      <c r="O5" s="19"/>
      <c r="P5" s="19"/>
    </row>
    <row r="6" spans="1:59" s="9" customFormat="1" x14ac:dyDescent="0.45">
      <c r="A6" s="6" t="s">
        <v>138</v>
      </c>
      <c r="B6" s="50">
        <f>IS!L25</f>
        <v>15550.167979122903</v>
      </c>
      <c r="C6" s="50">
        <f>IS!M25</f>
        <v>16031.068445353314</v>
      </c>
      <c r="D6" s="50">
        <f>IS!N25</f>
        <v>16392.11751710908</v>
      </c>
      <c r="E6" s="50">
        <f>IS!O25</f>
        <v>16770.054166318136</v>
      </c>
      <c r="F6" s="50">
        <f>IS!P25</f>
        <v>17037.280855981808</v>
      </c>
      <c r="G6" s="50">
        <f>IS!Q25</f>
        <v>17308.637388391802</v>
      </c>
      <c r="H6" s="50">
        <f>IS!R25</f>
        <v>17586.824467328115</v>
      </c>
      <c r="I6" s="50">
        <f>IS!S25</f>
        <v>17875.838421702614</v>
      </c>
      <c r="J6" s="50">
        <f>IS!T25</f>
        <v>18163.053964394683</v>
      </c>
      <c r="K6" s="50">
        <f>IS!U25</f>
        <v>18460.08088987452</v>
      </c>
      <c r="L6" s="19"/>
      <c r="M6" s="19"/>
      <c r="N6" s="19"/>
      <c r="O6" s="19"/>
      <c r="P6" s="19"/>
    </row>
    <row r="7" spans="1:59" s="9" customFormat="1" ht="28.5" x14ac:dyDescent="0.45">
      <c r="A7" s="15" t="s">
        <v>184</v>
      </c>
      <c r="B7" s="50"/>
      <c r="C7" s="50"/>
      <c r="D7" s="50"/>
      <c r="E7" s="50"/>
      <c r="F7" s="50"/>
      <c r="G7" s="50"/>
      <c r="H7" s="50"/>
      <c r="I7" s="50"/>
      <c r="J7" s="50"/>
      <c r="K7" s="50"/>
      <c r="L7" s="19"/>
      <c r="M7" s="19"/>
      <c r="N7" s="19"/>
      <c r="O7" s="19"/>
      <c r="P7" s="19"/>
    </row>
    <row r="8" spans="1:59" s="9" customFormat="1" x14ac:dyDescent="0.45">
      <c r="A8" s="6" t="s">
        <v>224</v>
      </c>
      <c r="B8" s="50">
        <f>IS!L11+IS!L10</f>
        <v>1410.5053138826579</v>
      </c>
      <c r="C8" s="50">
        <f>IS!M11+IS!M10</f>
        <v>1465.8059893646721</v>
      </c>
      <c r="D8" s="50">
        <f>IS!N11+IS!N10</f>
        <v>1519.1105333390094</v>
      </c>
      <c r="E8" s="50">
        <f>IS!O11+IS!O10</f>
        <v>1574.5795713886716</v>
      </c>
      <c r="F8" s="50">
        <f>IS!P11+IS!P10</f>
        <v>1630.1671625737033</v>
      </c>
      <c r="G8" s="50">
        <f>IS!Q11+IS!Q10</f>
        <v>1685.9309701374982</v>
      </c>
      <c r="H8" s="50">
        <f>IS!R11+IS!R10</f>
        <v>1741.9271748206165</v>
      </c>
      <c r="I8" s="50">
        <f>IS!S11+IS!S10</f>
        <v>1798.2105797175041</v>
      </c>
      <c r="J8" s="50">
        <f>IS!T11+IS!T10</f>
        <v>1854.8347105706184</v>
      </c>
      <c r="K8" s="50">
        <f>IS!U11+IS!U10</f>
        <v>1911.8519117448388</v>
      </c>
      <c r="L8" s="50"/>
      <c r="M8" s="50"/>
      <c r="N8" s="50"/>
      <c r="O8" s="50"/>
      <c r="P8" s="50"/>
    </row>
    <row r="9" spans="1:59" s="1" customFormat="1" x14ac:dyDescent="0.45">
      <c r="A9" s="339" t="s">
        <v>190</v>
      </c>
      <c r="B9" s="12"/>
      <c r="C9" s="12"/>
      <c r="D9" s="12"/>
      <c r="E9" s="12"/>
      <c r="F9" s="12"/>
      <c r="G9" s="12"/>
      <c r="H9" s="20"/>
      <c r="I9" s="313"/>
      <c r="J9" s="20"/>
      <c r="K9" s="20"/>
      <c r="L9" s="20"/>
      <c r="M9" s="20"/>
      <c r="N9" s="20"/>
      <c r="O9" s="20"/>
      <c r="P9" s="20"/>
    </row>
    <row r="10" spans="1:59" s="1" customFormat="1" x14ac:dyDescent="0.45">
      <c r="A10" s="2" t="s">
        <v>225</v>
      </c>
      <c r="B10" s="338">
        <f>-1*(BS!L8-BS!K8)</f>
        <v>364.30859483076665</v>
      </c>
      <c r="C10" s="338">
        <f>-1*(BS!M8-BS!L8)</f>
        <v>-65.111908071045491</v>
      </c>
      <c r="D10" s="338">
        <f>-1*(BS!N8-BS!M8)</f>
        <v>-64.019528769986664</v>
      </c>
      <c r="E10" s="338">
        <f>-1*(BS!O8-BS!N8)</f>
        <v>-65.533071232258862</v>
      </c>
      <c r="F10" s="338">
        <f>-1*(BS!P8-BS!O8)</f>
        <v>-50.11879081924053</v>
      </c>
      <c r="G10" s="338">
        <f>-1*(BS!Q8-BS!P8)</f>
        <v>-51.000069011666255</v>
      </c>
      <c r="H10" s="338">
        <f>-1*(BS!R8-BS!Q8)</f>
        <v>-51.896717695800362</v>
      </c>
      <c r="I10" s="338">
        <f>-1*(BS!S8-BS!R8)</f>
        <v>-52.809003120159105</v>
      </c>
      <c r="J10" s="338">
        <f>-1*(BS!T8-BS!S8)</f>
        <v>-53.737196118367592</v>
      </c>
      <c r="K10" s="338">
        <f>-1*(BS!U8-BS!T8)</f>
        <v>-54.681572187718757</v>
      </c>
      <c r="L10" s="20"/>
      <c r="M10" s="20"/>
      <c r="N10" s="20"/>
      <c r="O10" s="20"/>
      <c r="P10" s="20"/>
    </row>
    <row r="11" spans="1:59" s="1" customFormat="1" x14ac:dyDescent="0.45">
      <c r="A11" s="6" t="s">
        <v>226</v>
      </c>
      <c r="B11" s="50">
        <f>-1*(BS!L9-BS!K9)</f>
        <v>-1579.4700617368944</v>
      </c>
      <c r="C11" s="50">
        <f>-1*(BS!M9-BS!L9)</f>
        <v>-451.14049641674137</v>
      </c>
      <c r="D11" s="50">
        <f>-1*(BS!N9-BS!M9)</f>
        <v>-443.57173434610741</v>
      </c>
      <c r="E11" s="50">
        <f>-1*(BS!O9-BS!N9)</f>
        <v>-454.05860714719165</v>
      </c>
      <c r="F11" s="50">
        <f>-1*(BS!P9-BS!O9)</f>
        <v>-347.25777265393481</v>
      </c>
      <c r="G11" s="50">
        <f>-1*(BS!Q9-BS!P9)</f>
        <v>-353.36387970855139</v>
      </c>
      <c r="H11" s="50">
        <f>-1*(BS!R9-BS!Q9)</f>
        <v>-359.57648419912221</v>
      </c>
      <c r="I11" s="50">
        <f>-1*(BS!S9-BS!R9)</f>
        <v>-365.89743088017713</v>
      </c>
      <c r="J11" s="50">
        <f>-1*(BS!T9-BS!S9)</f>
        <v>-372.32859627507787</v>
      </c>
      <c r="K11" s="50">
        <f>-1*(BS!U9-BS!T9)</f>
        <v>-378.871889220296</v>
      </c>
      <c r="L11" s="20"/>
      <c r="M11" s="20"/>
      <c r="N11" s="20"/>
      <c r="O11" s="20"/>
      <c r="P11" s="20"/>
    </row>
    <row r="12" spans="1:59" x14ac:dyDescent="0.45">
      <c r="A12" s="6" t="s">
        <v>227</v>
      </c>
      <c r="B12" s="50">
        <f>-1*(BS!L10-BS!K10)</f>
        <v>-693.9015996828191</v>
      </c>
      <c r="C12" s="50">
        <f>-1*(BS!M10-BS!L10)</f>
        <v>-35.929287453784582</v>
      </c>
      <c r="D12" s="50">
        <f>-1*(BS!N10-BS!M10)</f>
        <v>778.14719535444874</v>
      </c>
      <c r="E12" s="50">
        <f>-1*(BS!O10-BS!N10)</f>
        <v>-6.5095757446130165</v>
      </c>
      <c r="F12" s="50">
        <f>-1*(BS!P10-BS!O10)</f>
        <v>-298.45217463444476</v>
      </c>
      <c r="G12" s="50">
        <f>-1*(BS!Q10-BS!P10)</f>
        <v>-204.25381067883427</v>
      </c>
      <c r="H12" s="50">
        <f>-1*(BS!R10-BS!Q10)</f>
        <v>304.31064258278116</v>
      </c>
      <c r="I12" s="50">
        <f>-1*(BS!S10-BS!R10)</f>
        <v>-404.04191520387144</v>
      </c>
      <c r="J12" s="50">
        <f>-1*(BS!T10-BS!S10)</f>
        <v>-27.037897022272773</v>
      </c>
      <c r="K12" s="50">
        <f>-1*(BS!U10-BS!T10)</f>
        <v>-27.513060312467132</v>
      </c>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row>
    <row r="13" spans="1:59" s="1" customFormat="1" x14ac:dyDescent="0.45">
      <c r="A13" s="6" t="s">
        <v>228</v>
      </c>
      <c r="B13" s="338">
        <f>BS!L24-BS!K24</f>
        <v>-1644.3960454815606</v>
      </c>
      <c r="C13" s="338">
        <f>BS!M24-BS!L24</f>
        <v>246.83988372865861</v>
      </c>
      <c r="D13" s="338">
        <f>BS!N24-BS!M24</f>
        <v>242.69866305721553</v>
      </c>
      <c r="E13" s="338">
        <f>BS!O24-BS!N24</f>
        <v>248.43651741402209</v>
      </c>
      <c r="F13" s="338">
        <f>BS!P24-BS!O24</f>
        <v>190.00082880298396</v>
      </c>
      <c r="G13" s="338">
        <f>BS!Q24-BS!P24</f>
        <v>193.34176309588656</v>
      </c>
      <c r="H13" s="338">
        <f>BS!R24-BS!Q24</f>
        <v>196.74096707399258</v>
      </c>
      <c r="I13" s="338">
        <f>BS!S24-BS!R24</f>
        <v>200.19945008804098</v>
      </c>
      <c r="J13" s="338">
        <f>BS!T24-BS!S24</f>
        <v>203.71823887097162</v>
      </c>
      <c r="K13" s="338">
        <f>BS!U24-BS!T24</f>
        <v>207.29837783572839</v>
      </c>
      <c r="L13" s="20"/>
      <c r="M13" s="20"/>
      <c r="N13" s="20"/>
      <c r="O13" s="20"/>
      <c r="P13" s="20"/>
    </row>
    <row r="14" spans="1:59" s="1" customFormat="1" x14ac:dyDescent="0.45">
      <c r="A14" s="6" t="s">
        <v>229</v>
      </c>
      <c r="B14" s="50">
        <f>BS!L27-BS!K27</f>
        <v>-406.44109104738891</v>
      </c>
      <c r="C14" s="50">
        <f>BS!M27-BS!L27</f>
        <v>59.880228408272615</v>
      </c>
      <c r="D14" s="50">
        <f>BS!N27-BS!M27</f>
        <v>58.875620741354396</v>
      </c>
      <c r="E14" s="50">
        <f>BS!O27-BS!N27</f>
        <v>60.267551511491547</v>
      </c>
      <c r="F14" s="50">
        <f>BS!P27-BS!O27</f>
        <v>46.091793816392965</v>
      </c>
      <c r="G14" s="50">
        <f>BS!Q27-BS!P27</f>
        <v>46.902262147256351</v>
      </c>
      <c r="H14" s="50">
        <f>BS!R27-BS!Q27</f>
        <v>47.72686596549147</v>
      </c>
      <c r="I14" s="50">
        <f>BS!S27-BS!R27</f>
        <v>48.565850126798523</v>
      </c>
      <c r="J14" s="50">
        <f>BS!T27-BS!S27</f>
        <v>49.419463703582096</v>
      </c>
      <c r="K14" s="50">
        <f>BS!U27-BS!T27</f>
        <v>50.287960057188229</v>
      </c>
      <c r="L14" s="20"/>
      <c r="M14" s="20"/>
      <c r="N14" s="20"/>
      <c r="O14" s="20"/>
      <c r="P14" s="20"/>
    </row>
    <row r="15" spans="1:59" x14ac:dyDescent="0.45">
      <c r="A15" s="6" t="s">
        <v>230</v>
      </c>
      <c r="B15" s="50">
        <f>BS!L28-BS!K28</f>
        <v>2.694769166231481</v>
      </c>
      <c r="C15" s="50">
        <f>BS!M28-BS!L28</f>
        <v>6.0520057312076574</v>
      </c>
      <c r="D15" s="50">
        <f>BS!N28-BS!M28</f>
        <v>4.5437074924069236</v>
      </c>
      <c r="E15" s="50">
        <f>BS!O28-BS!N28</f>
        <v>4.7562332076232963</v>
      </c>
      <c r="F15" s="50">
        <f>BS!P28-BS!O28</f>
        <v>3.36297752017839</v>
      </c>
      <c r="G15" s="50">
        <f>BS!Q28-BS!P28</f>
        <v>3.4149505036227197</v>
      </c>
      <c r="H15" s="50">
        <f>BS!R28-BS!Q28</f>
        <v>3.5009111329574409</v>
      </c>
      <c r="I15" s="50">
        <f>BS!S28-BS!R28</f>
        <v>3.6371645092883398</v>
      </c>
      <c r="J15" s="50">
        <f>BS!T28-BS!S28</f>
        <v>3.6145319718436042</v>
      </c>
      <c r="K15" s="50">
        <f>BS!U28-BS!T28</f>
        <v>3.7380056405802122</v>
      </c>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row>
    <row r="16" spans="1:59" x14ac:dyDescent="0.45">
      <c r="A16" s="6" t="s">
        <v>231</v>
      </c>
      <c r="B16" s="50">
        <f>BS!L39-BS!K39</f>
        <v>95.201841131854962</v>
      </c>
      <c r="C16" s="50">
        <f>BS!M39-BS!L39</f>
        <v>100.11918895063286</v>
      </c>
      <c r="D16" s="50">
        <f>BS!N39-BS!M39</f>
        <v>105.90864804992702</v>
      </c>
      <c r="E16" s="50">
        <f>BS!O39-BS!N39</f>
        <v>111.78821736041618</v>
      </c>
      <c r="F16" s="50">
        <f>BS!P39-BS!O39</f>
        <v>118.62326519816202</v>
      </c>
      <c r="G16" s="50">
        <f>BS!Q39-BS!P39</f>
        <v>125.734215205282</v>
      </c>
      <c r="H16" s="50">
        <f>BS!R39-BS!Q39</f>
        <v>133.10337870473177</v>
      </c>
      <c r="I16" s="50">
        <f>BS!S39-BS!R39</f>
        <v>140.69769861088821</v>
      </c>
      <c r="J16" s="50">
        <f>BS!T39-BS!S39</f>
        <v>148.61230752706206</v>
      </c>
      <c r="K16" s="50">
        <f>BS!U39-BS!T39</f>
        <v>156.7586358880626</v>
      </c>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row>
    <row r="17" spans="1:59" x14ac:dyDescent="0.45">
      <c r="A17" s="6" t="s">
        <v>232</v>
      </c>
      <c r="B17" s="50">
        <f>BS!L40-BS!K40</f>
        <v>121.59999999999991</v>
      </c>
      <c r="C17" s="50">
        <f>BS!M40-BS!L40</f>
        <v>0</v>
      </c>
      <c r="D17" s="50">
        <f>BS!N40-BS!M40</f>
        <v>0</v>
      </c>
      <c r="E17" s="50">
        <f>BS!O40-BS!N40</f>
        <v>0</v>
      </c>
      <c r="F17" s="50">
        <f>BS!P40-BS!O40</f>
        <v>0</v>
      </c>
      <c r="G17" s="50">
        <f>BS!Q40-BS!P40</f>
        <v>0</v>
      </c>
      <c r="H17" s="50">
        <f>BS!R40-BS!Q40</f>
        <v>0</v>
      </c>
      <c r="I17" s="50">
        <f>BS!S40-BS!R40</f>
        <v>0</v>
      </c>
      <c r="J17" s="50">
        <f>BS!T40-BS!S40</f>
        <v>0</v>
      </c>
      <c r="K17" s="50">
        <f>BS!U40-BS!T40</f>
        <v>0</v>
      </c>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row>
    <row r="18" spans="1:59" x14ac:dyDescent="0.45">
      <c r="A18" s="6" t="s">
        <v>233</v>
      </c>
      <c r="B18" s="50">
        <f>BS!L25-BS!K25</f>
        <v>-178.48211955796705</v>
      </c>
      <c r="C18" s="50">
        <f>BS!M25-BS!L25</f>
        <v>56.608366540066072</v>
      </c>
      <c r="D18" s="50">
        <f>BS!N25-BS!M25</f>
        <v>55.658650739883342</v>
      </c>
      <c r="E18" s="50">
        <f>BS!O25-BS!N25</f>
        <v>56.974526268899808</v>
      </c>
      <c r="F18" s="50">
        <f>BS!P25-BS!O25</f>
        <v>43.573333439173439</v>
      </c>
      <c r="G18" s="50">
        <f>BS!Q25-BS!P25</f>
        <v>44.339517696685562</v>
      </c>
      <c r="H18" s="50">
        <f>BS!R25-BS!Q25</f>
        <v>45.119065077077266</v>
      </c>
      <c r="I18" s="50">
        <f>BS!S25-BS!R25</f>
        <v>45.912207057111573</v>
      </c>
      <c r="J18" s="50">
        <f>BS!T25-BS!S25</f>
        <v>46.719179099847679</v>
      </c>
      <c r="K18" s="50">
        <f>BS!U25-BS!T25</f>
        <v>47.540220722943104</v>
      </c>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row>
    <row r="19" spans="1:59" x14ac:dyDescent="0.45">
      <c r="A19" s="6" t="s">
        <v>234</v>
      </c>
      <c r="B19" s="50">
        <f>BS!L26-BS!K26</f>
        <v>-22.231142072997272</v>
      </c>
      <c r="C19" s="50">
        <f>BS!M26-BS!L26</f>
        <v>18.628178587380717</v>
      </c>
      <c r="D19" s="50">
        <f>BS!N26-BS!M26</f>
        <v>18.315654545187499</v>
      </c>
      <c r="E19" s="50">
        <f>BS!O26-BS!N26</f>
        <v>18.748671179502935</v>
      </c>
      <c r="F19" s="50">
        <f>BS!P26-BS!O26</f>
        <v>14.33872564363628</v>
      </c>
      <c r="G19" s="50">
        <f>BS!Q26-BS!P26</f>
        <v>14.590854755499549</v>
      </c>
      <c r="H19" s="50">
        <f>BS!R26-BS!Q26</f>
        <v>14.847381285177676</v>
      </c>
      <c r="I19" s="50">
        <f>BS!S26-BS!R26</f>
        <v>15.108381404987881</v>
      </c>
      <c r="J19" s="50">
        <f>BS!T26-BS!S26</f>
        <v>15.373932599023419</v>
      </c>
      <c r="K19" s="50">
        <f>BS!U26-BS!T26</f>
        <v>15.644113685627644</v>
      </c>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row>
    <row r="20" spans="1:59" x14ac:dyDescent="0.45">
      <c r="A20" s="6" t="s">
        <v>235</v>
      </c>
      <c r="B20" s="50">
        <f>-1*(BS!L15-BS!K15)</f>
        <v>-267.07266750178496</v>
      </c>
      <c r="C20" s="50">
        <f>-1*(BS!M15-BS!L15)</f>
        <v>-267.09135024941588</v>
      </c>
      <c r="D20" s="50">
        <f>-1*(BS!N15-BS!M15)</f>
        <v>-267.88576860149533</v>
      </c>
      <c r="E20" s="50">
        <f>-1*(BS!O15-BS!N15)</f>
        <v>-268.45831679964704</v>
      </c>
      <c r="F20" s="50">
        <f>-1*(BS!P15-BS!O15)</f>
        <v>-269.30934760394757</v>
      </c>
      <c r="G20" s="50">
        <f>-1*(BS!Q15-BS!P15)</f>
        <v>-270.43170131909483</v>
      </c>
      <c r="H20" s="50">
        <f>-1*(BS!R15-BS!Q15)</f>
        <v>-271.81872465162996</v>
      </c>
      <c r="I20" s="50">
        <f>-1*(BS!S15-BS!R15)</f>
        <v>-273.46424867504174</v>
      </c>
      <c r="J20" s="50">
        <f>-1*(BS!T15-BS!S15)</f>
        <v>-275.36256796786529</v>
      </c>
      <c r="K20" s="50">
        <f>-1*(BS!U15-BS!T15)</f>
        <v>-277.5084208677963</v>
      </c>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row>
    <row r="21" spans="1:59" x14ac:dyDescent="0.45">
      <c r="A21" s="39" t="s">
        <v>236</v>
      </c>
      <c r="B21" s="314">
        <f>(BS!L31-BS!K31)</f>
        <v>-927.5</v>
      </c>
      <c r="C21" s="314">
        <f>(BS!M31-BS!L31)</f>
        <v>57.849999999999909</v>
      </c>
      <c r="D21" s="314">
        <f>(BS!N31-BS!M31)</f>
        <v>60.634999999999764</v>
      </c>
      <c r="E21" s="314">
        <f>(BS!O31-BS!N31)</f>
        <v>50.798500000000331</v>
      </c>
      <c r="F21" s="314">
        <f>(BS!P31-BS!O31)</f>
        <v>49.878349999999955</v>
      </c>
      <c r="G21" s="314">
        <f>(BS!Q31-BS!P31)</f>
        <v>41.166185000000041</v>
      </c>
      <c r="H21" s="314">
        <f>(BS!R31-BS!Q31)</f>
        <v>20.082803499999955</v>
      </c>
      <c r="I21" s="314">
        <f>(BS!S31-BS!R31)</f>
        <v>24.591083849999904</v>
      </c>
      <c r="J21" s="314">
        <f>(BS!T31-BS!S31)</f>
        <v>-17.049807765000423</v>
      </c>
      <c r="K21" s="314">
        <f>(BS!U31-BS!T31)</f>
        <v>-25.354788541499602</v>
      </c>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row>
    <row r="22" spans="1:59" x14ac:dyDescent="0.45">
      <c r="A22" s="4" t="s">
        <v>201</v>
      </c>
      <c r="B22" s="347">
        <f t="shared" ref="B22:K22" si="0">SUM(B10:B21)+B8+B6</f>
        <v>11824.983771053003</v>
      </c>
      <c r="C22" s="347">
        <f t="shared" si="0"/>
        <v>17223.579244473218</v>
      </c>
      <c r="D22" s="347">
        <f t="shared" si="0"/>
        <v>18460.534158710921</v>
      </c>
      <c r="E22" s="347">
        <f t="shared" si="0"/>
        <v>18101.844383725052</v>
      </c>
      <c r="F22" s="347">
        <f t="shared" si="0"/>
        <v>18168.179207264471</v>
      </c>
      <c r="G22" s="347">
        <f t="shared" si="0"/>
        <v>18585.008646215385</v>
      </c>
      <c r="H22" s="347">
        <f t="shared" si="0"/>
        <v>19410.891730924388</v>
      </c>
      <c r="I22" s="347">
        <f t="shared" si="0"/>
        <v>19056.548239187985</v>
      </c>
      <c r="J22" s="347">
        <f t="shared" si="0"/>
        <v>19739.830263589047</v>
      </c>
      <c r="K22" s="347">
        <f t="shared" si="0"/>
        <v>20089.270384319712</v>
      </c>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row>
    <row r="23" spans="1:59" s="1" customFormat="1" x14ac:dyDescent="0.45">
      <c r="L23" s="20"/>
      <c r="M23" s="20"/>
      <c r="N23" s="20"/>
      <c r="O23" s="20"/>
      <c r="P23" s="20"/>
    </row>
    <row r="24" spans="1:59" s="1" customFormat="1" x14ac:dyDescent="0.45">
      <c r="A24" s="4" t="s">
        <v>202</v>
      </c>
      <c r="B24" s="11"/>
      <c r="C24" s="11"/>
      <c r="D24" s="11"/>
      <c r="E24" s="11"/>
      <c r="F24" s="11"/>
      <c r="G24" s="11"/>
      <c r="H24" s="11"/>
      <c r="I24" s="11"/>
      <c r="J24" s="11"/>
      <c r="K24" s="11"/>
      <c r="L24" s="20"/>
      <c r="M24" s="20"/>
      <c r="N24" s="20"/>
      <c r="O24" s="20"/>
      <c r="P24" s="20"/>
    </row>
    <row r="25" spans="1:59" x14ac:dyDescent="0.45">
      <c r="A25" s="6" t="s">
        <v>203</v>
      </c>
      <c r="B25" s="50">
        <f>CF_H!K27*1.022</f>
        <v>-2517.1860000000001</v>
      </c>
      <c r="C25" s="50">
        <f t="shared" ref="C25:K25" si="1">B25*1.022</f>
        <v>-2572.5640920000001</v>
      </c>
      <c r="D25" s="50">
        <f t="shared" si="1"/>
        <v>-2629.1605020239999</v>
      </c>
      <c r="E25" s="50">
        <f t="shared" si="1"/>
        <v>-2687.0020330685279</v>
      </c>
      <c r="F25" s="50">
        <f t="shared" si="1"/>
        <v>-2746.1160777960354</v>
      </c>
      <c r="G25" s="50">
        <f t="shared" si="1"/>
        <v>-2806.5306315075482</v>
      </c>
      <c r="H25" s="50">
        <f t="shared" si="1"/>
        <v>-2868.2743054007142</v>
      </c>
      <c r="I25" s="50">
        <f t="shared" si="1"/>
        <v>-2931.3763401195301</v>
      </c>
      <c r="J25" s="50">
        <f t="shared" si="1"/>
        <v>-2995.86661960216</v>
      </c>
      <c r="K25" s="50">
        <f t="shared" si="1"/>
        <v>-3061.7756852334073</v>
      </c>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row>
    <row r="26" spans="1:59" x14ac:dyDescent="0.45">
      <c r="A26" s="6" t="s">
        <v>237</v>
      </c>
      <c r="B26" s="50">
        <f>-(BS!L17-BS!K17)</f>
        <v>-319</v>
      </c>
      <c r="C26" s="50">
        <f>-(BS!M17-BS!L17)</f>
        <v>0</v>
      </c>
      <c r="D26" s="50">
        <f>-(BS!N17-BS!M17)</f>
        <v>0</v>
      </c>
      <c r="E26" s="50">
        <f>-(BS!O17-BS!N17)</f>
        <v>0</v>
      </c>
      <c r="F26" s="50">
        <f>-(BS!P17-BS!O17)</f>
        <v>0</v>
      </c>
      <c r="G26" s="50">
        <f>-(BS!Q17-BS!P17)</f>
        <v>0</v>
      </c>
      <c r="H26" s="50">
        <f>-(BS!R17-BS!Q17)</f>
        <v>0</v>
      </c>
      <c r="I26" s="50">
        <f>-(BS!S17-BS!R17)</f>
        <v>0</v>
      </c>
      <c r="J26" s="50">
        <f>-(BS!T17-BS!S17)</f>
        <v>0</v>
      </c>
      <c r="K26" s="50">
        <f>-(BS!U17-BS!T17)</f>
        <v>0</v>
      </c>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row>
    <row r="27" spans="1:59" x14ac:dyDescent="0.45">
      <c r="A27" s="39" t="s">
        <v>238</v>
      </c>
      <c r="B27" s="314">
        <f>-(BS!L18-BS!K18)</f>
        <v>-115.32573383017643</v>
      </c>
      <c r="C27" s="314">
        <f>-(BS!M18-BS!L18)</f>
        <v>-109.68050270541244</v>
      </c>
      <c r="D27" s="314">
        <f>-(BS!N18-BS!M18)</f>
        <v>-107.84039826930257</v>
      </c>
      <c r="E27" s="314">
        <f>-(BS!O18-BS!N18)</f>
        <v>-110.3899487746703</v>
      </c>
      <c r="F27" s="314">
        <f>-(BS!P18-BS!O18)</f>
        <v>-84.424713311176674</v>
      </c>
      <c r="G27" s="314">
        <f>-(BS!Q18-BS!P18)</f>
        <v>-85.909219571738504</v>
      </c>
      <c r="H27" s="314">
        <f>-(BS!R18-BS!Q18)</f>
        <v>-87.419617306030887</v>
      </c>
      <c r="I27" s="314">
        <f>-(BS!S18-BS!R18)</f>
        <v>-88.956355007609091</v>
      </c>
      <c r="J27" s="314">
        <f>-(BS!T18-BS!S18)</f>
        <v>-90.519888893609277</v>
      </c>
      <c r="K27" s="314">
        <f>-(BS!U18-BS!T18)</f>
        <v>-92.110683037075432</v>
      </c>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row>
    <row r="28" spans="1:59" s="1" customFormat="1" x14ac:dyDescent="0.45">
      <c r="A28" s="4" t="s">
        <v>209</v>
      </c>
      <c r="B28" s="13">
        <f t="shared" ref="B28:K28" si="2">SUM(B25:B27)</f>
        <v>-2951.5117338301766</v>
      </c>
      <c r="C28" s="13">
        <f t="shared" si="2"/>
        <v>-2682.2445947054125</v>
      </c>
      <c r="D28" s="13">
        <f t="shared" si="2"/>
        <v>-2737.0009002933025</v>
      </c>
      <c r="E28" s="13">
        <f t="shared" si="2"/>
        <v>-2797.3919818431982</v>
      </c>
      <c r="F28" s="13">
        <f t="shared" si="2"/>
        <v>-2830.540791107212</v>
      </c>
      <c r="G28" s="13">
        <f t="shared" si="2"/>
        <v>-2892.4398510792867</v>
      </c>
      <c r="H28" s="13">
        <f t="shared" si="2"/>
        <v>-2955.6939227067451</v>
      </c>
      <c r="I28" s="13">
        <f t="shared" si="2"/>
        <v>-3020.3326951271392</v>
      </c>
      <c r="J28" s="13">
        <f t="shared" si="2"/>
        <v>-3086.3865084957692</v>
      </c>
      <c r="K28" s="13">
        <f t="shared" si="2"/>
        <v>-3153.8863682704828</v>
      </c>
      <c r="L28" s="20"/>
      <c r="M28" s="20"/>
      <c r="N28" s="20"/>
      <c r="O28" s="20"/>
      <c r="P28" s="20"/>
    </row>
    <row r="29" spans="1:59" s="1" customFormat="1" x14ac:dyDescent="0.45">
      <c r="A29" s="6"/>
      <c r="B29" s="14"/>
      <c r="C29" s="14"/>
      <c r="D29" s="14"/>
      <c r="E29" s="14"/>
      <c r="F29" s="14"/>
      <c r="G29" s="14"/>
      <c r="H29" s="14"/>
      <c r="I29" s="14"/>
      <c r="J29" s="14"/>
      <c r="K29" s="14"/>
      <c r="L29" s="20"/>
      <c r="M29" s="20"/>
      <c r="N29" s="20"/>
      <c r="O29" s="20"/>
      <c r="P29" s="20"/>
    </row>
    <row r="30" spans="1:59" x14ac:dyDescent="0.45">
      <c r="A30" s="4" t="s">
        <v>210</v>
      </c>
      <c r="B30" s="2"/>
      <c r="C30" s="2"/>
      <c r="D30" s="2"/>
      <c r="E30" s="2"/>
      <c r="F30" s="2"/>
      <c r="G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row>
    <row r="31" spans="1:59" x14ac:dyDescent="0.45">
      <c r="A31" s="6" t="s">
        <v>239</v>
      </c>
      <c r="B31" s="47">
        <f>BS!L23-BS!K23</f>
        <v>445.4478855622711</v>
      </c>
      <c r="C31" s="47">
        <f>BS!M23-BS!L23</f>
        <v>10.936262389791693</v>
      </c>
      <c r="D31" s="47">
        <f>BS!N23-BS!M23</f>
        <v>-5.358509181406248</v>
      </c>
      <c r="E31" s="47">
        <f>BS!O23-BS!N23</f>
        <v>10.419724961305064</v>
      </c>
      <c r="F31" s="47">
        <f>BS!P23-BS!O23</f>
        <v>13.781271218075517</v>
      </c>
      <c r="G31" s="47">
        <f>BS!Q23-BS!P23</f>
        <v>12.054009774339761</v>
      </c>
      <c r="H31" s="47">
        <f>BS!R23-BS!Q23</f>
        <v>2.1224134811104136</v>
      </c>
      <c r="I31" s="47">
        <f>BS!S23-BS!R23</f>
        <v>16.294983986208138</v>
      </c>
      <c r="J31" s="47">
        <f>BS!T23-BS!S23</f>
        <v>8.9739680064534468</v>
      </c>
      <c r="K31" s="47">
        <f>BS!U23-BS!T23</f>
        <v>9.1316762838586101</v>
      </c>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row>
    <row r="32" spans="1:59" x14ac:dyDescent="0.45">
      <c r="A32" s="2" t="s">
        <v>240</v>
      </c>
      <c r="B32" s="47">
        <f>BS!L29-BS!K29</f>
        <v>-66</v>
      </c>
      <c r="C32" s="47">
        <f>BS!M29-BS!L29</f>
        <v>900</v>
      </c>
      <c r="D32" s="47">
        <f>BS!N29-BS!M29</f>
        <v>-1250</v>
      </c>
      <c r="E32" s="47">
        <f>BS!O29-BS!N29</f>
        <v>100</v>
      </c>
      <c r="F32" s="47">
        <f>BS!P29-BS!O29</f>
        <v>-100</v>
      </c>
      <c r="G32" s="47">
        <f>BS!Q29-BS!P29</f>
        <v>33.333333333333258</v>
      </c>
      <c r="H32" s="47">
        <f>BS!R29-BS!Q29</f>
        <v>0</v>
      </c>
      <c r="I32" s="47">
        <f>BS!S29-BS!R29</f>
        <v>0</v>
      </c>
      <c r="J32" s="47">
        <f>BS!T29-BS!S29</f>
        <v>0</v>
      </c>
      <c r="K32" s="47">
        <f>BS!U29-BS!T29</f>
        <v>0</v>
      </c>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row>
    <row r="33" spans="1:59" x14ac:dyDescent="0.45">
      <c r="A33" s="2" t="s">
        <v>241</v>
      </c>
      <c r="B33" s="47">
        <f>BS!L30-BS!K30</f>
        <v>37.090937385353527</v>
      </c>
      <c r="C33" s="47">
        <f>BS!M30-BS!L30</f>
        <v>37.093532037322461</v>
      </c>
      <c r="D33" s="47">
        <f>BS!N30-BS!M30</f>
        <v>37.203860516946975</v>
      </c>
      <c r="E33" s="47">
        <f>BS!O30-BS!N30</f>
        <v>37.283375764862058</v>
      </c>
      <c r="F33" s="47">
        <f>BS!P30-BS!O30</f>
        <v>37.401566557542537</v>
      </c>
      <c r="G33" s="47">
        <f>BS!Q30-BS!P30</f>
        <v>37.557438559579168</v>
      </c>
      <c r="H33" s="47">
        <f>BS!R30-BS!Q30</f>
        <v>37.75006776443297</v>
      </c>
      <c r="I33" s="47">
        <f>BS!S30-BS!R30</f>
        <v>37.978597434239191</v>
      </c>
      <c r="J33" s="47">
        <f>BS!T30-BS!S30</f>
        <v>38.242235202514621</v>
      </c>
      <c r="K33" s="47">
        <f>BS!U30-BS!T30</f>
        <v>38.540250331857806</v>
      </c>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row>
    <row r="34" spans="1:59" x14ac:dyDescent="0.45">
      <c r="A34" s="2" t="s">
        <v>242</v>
      </c>
      <c r="B34" s="47">
        <f>BS!L37-BS!K37</f>
        <v>-4189.0538486946825</v>
      </c>
      <c r="C34" s="47">
        <f>BS!M37-BS!L37</f>
        <v>111.15347063499212</v>
      </c>
      <c r="D34" s="47">
        <f>BS!N37-BS!M37</f>
        <v>1853.609124926923</v>
      </c>
      <c r="E34" s="47">
        <f>BS!O37-BS!N37</f>
        <v>902.04401885980042</v>
      </c>
      <c r="F34" s="47">
        <f>BS!P37-BS!O37</f>
        <v>1175.6261517757448</v>
      </c>
      <c r="G34" s="47">
        <f>BS!Q37-BS!P37</f>
        <v>1002.5793696951587</v>
      </c>
      <c r="H34" s="47">
        <f>BS!R37-BS!Q37</f>
        <v>791.13007100233517</v>
      </c>
      <c r="I34" s="47">
        <f>BS!S37-BS!R37</f>
        <v>1151.5344986496202</v>
      </c>
      <c r="J34" s="47">
        <f>BS!T37-BS!S37</f>
        <v>973.55588721793902</v>
      </c>
      <c r="K34" s="47">
        <f>BS!U37-BS!T37</f>
        <v>983.78376442193257</v>
      </c>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row>
    <row r="35" spans="1:59" x14ac:dyDescent="0.45">
      <c r="A35" s="2" t="s">
        <v>243</v>
      </c>
      <c r="B35" s="47">
        <f>BS!L38-BS!K38</f>
        <v>239.92640173424388</v>
      </c>
      <c r="C35" s="47">
        <f>BS!M38-BS!L38</f>
        <v>239.94318549746185</v>
      </c>
      <c r="D35" s="47">
        <f>BS!N38-BS!M38</f>
        <v>240.6568561941649</v>
      </c>
      <c r="E35" s="47">
        <f>BS!O38-BS!N38</f>
        <v>241.17120845000136</v>
      </c>
      <c r="F35" s="47">
        <f>BS!P38-BS!O38</f>
        <v>241.93573729734089</v>
      </c>
      <c r="G35" s="47">
        <f>BS!Q38-BS!P38</f>
        <v>242.94401077911243</v>
      </c>
      <c r="H35" s="47">
        <f>BS!R38-BS!Q38</f>
        <v>244.19005186751656</v>
      </c>
      <c r="I35" s="47">
        <f>BS!S38-BS!R38</f>
        <v>245.66831866882239</v>
      </c>
      <c r="J35" s="47">
        <f>BS!T38-BS!S38</f>
        <v>247.37368568196689</v>
      </c>
      <c r="K35" s="47">
        <f>BS!U38-BS!T38</f>
        <v>249.30142605969831</v>
      </c>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row>
    <row r="36" spans="1:59" x14ac:dyDescent="0.45">
      <c r="A36" s="2" t="s">
        <v>244</v>
      </c>
      <c r="B36" s="47">
        <f>BS!L43-BS!K43</f>
        <v>0.11266500000056112</v>
      </c>
      <c r="C36" s="47">
        <f>BS!M43-BS!L43</f>
        <v>0.11266500000056112</v>
      </c>
      <c r="D36" s="47">
        <f>BS!N43-BS!M43</f>
        <v>0.11266500000056112</v>
      </c>
      <c r="E36" s="47">
        <f>BS!O43-BS!N43</f>
        <v>0.11266500000056112</v>
      </c>
      <c r="F36" s="47">
        <f>BS!P43-BS!O43</f>
        <v>0.11266500000056112</v>
      </c>
      <c r="G36" s="47">
        <f>BS!Q43-BS!P43</f>
        <v>0</v>
      </c>
      <c r="H36" s="47">
        <f>BS!R43-BS!Q43</f>
        <v>0</v>
      </c>
      <c r="I36" s="47">
        <f>BS!S43-BS!R43</f>
        <v>0</v>
      </c>
      <c r="J36" s="47">
        <f>BS!T43-BS!S43</f>
        <v>0</v>
      </c>
      <c r="K36" s="47">
        <f>BS!U43-BS!T43</f>
        <v>0</v>
      </c>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row>
    <row r="37" spans="1:59" x14ac:dyDescent="0.45">
      <c r="A37" s="2" t="s">
        <v>214</v>
      </c>
      <c r="B37" s="47">
        <f>-(BS!L46-BS!K46)</f>
        <v>-7952</v>
      </c>
      <c r="C37" s="47">
        <f>-(BS!M46-BS!L46)</f>
        <v>-7952</v>
      </c>
      <c r="D37" s="47">
        <f>-(BS!N46-BS!M46)</f>
        <v>-7952</v>
      </c>
      <c r="E37" s="47">
        <f>-(BS!O46-BS!N46)</f>
        <v>-7952</v>
      </c>
      <c r="F37" s="47">
        <f>-(BS!P46-BS!O46)</f>
        <v>-7952</v>
      </c>
      <c r="G37" s="47">
        <f>-(BS!Q46-BS!P46)</f>
        <v>-7952</v>
      </c>
      <c r="H37" s="47">
        <f>-(BS!R46-BS!Q46)</f>
        <v>-7952</v>
      </c>
      <c r="I37" s="47">
        <f>-(BS!S46-BS!R46)</f>
        <v>-7952</v>
      </c>
      <c r="J37" s="47">
        <f>-(BS!T46-BS!S46)</f>
        <v>-7952</v>
      </c>
      <c r="K37" s="47">
        <f>-(BS!U46-BS!T46)</f>
        <v>-7952</v>
      </c>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row>
    <row r="38" spans="1:59" x14ac:dyDescent="0.45">
      <c r="A38" s="39" t="s">
        <v>216</v>
      </c>
      <c r="B38" s="314">
        <f>-Inputs!D50</f>
        <v>-6942.0217648945427</v>
      </c>
      <c r="C38" s="314">
        <f>-Inputs!E50</f>
        <v>-7335.0401705335144</v>
      </c>
      <c r="D38" s="314">
        <f>-Inputs!F50</f>
        <v>-7681.5932878949106</v>
      </c>
      <c r="E38" s="314">
        <f>-Inputs!G50</f>
        <v>-8042.976954321246</v>
      </c>
      <c r="F38" s="314">
        <f>-Inputs!H50</f>
        <v>-8356.835421051579</v>
      </c>
      <c r="G38" s="314">
        <f>-Inputs!I50</f>
        <v>-8680.7415551885697</v>
      </c>
      <c r="H38" s="314">
        <f>-Inputs!J50</f>
        <v>-9016.5851975000642</v>
      </c>
      <c r="I38" s="314">
        <f>-Inputs!K50</f>
        <v>-9362.7060946366728</v>
      </c>
      <c r="J38" s="314">
        <f>-Inputs!L50</f>
        <v>-9712.4317977982591</v>
      </c>
      <c r="K38" s="314">
        <f>-Inputs!M50</f>
        <v>-10071.755800841605</v>
      </c>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row>
    <row r="39" spans="1:59" x14ac:dyDescent="0.45">
      <c r="A39" s="4" t="s">
        <v>218</v>
      </c>
      <c r="B39" s="220">
        <f t="shared" ref="B39:K39" si="3">SUM(B31:B38)</f>
        <v>-18426.497723907356</v>
      </c>
      <c r="C39" s="220">
        <f t="shared" si="3"/>
        <v>-13987.801054973945</v>
      </c>
      <c r="D39" s="220">
        <f t="shared" si="3"/>
        <v>-14757.369290438281</v>
      </c>
      <c r="E39" s="220">
        <f t="shared" si="3"/>
        <v>-14703.945961285277</v>
      </c>
      <c r="F39" s="220">
        <f t="shared" si="3"/>
        <v>-14939.978029202874</v>
      </c>
      <c r="G39" s="220">
        <f t="shared" si="3"/>
        <v>-15304.273393047046</v>
      </c>
      <c r="H39" s="220">
        <f t="shared" si="3"/>
        <v>-15893.392593384669</v>
      </c>
      <c r="I39" s="220">
        <f t="shared" si="3"/>
        <v>-15863.229695897782</v>
      </c>
      <c r="J39" s="220">
        <f t="shared" si="3"/>
        <v>-16396.286021689386</v>
      </c>
      <c r="K39" s="220">
        <f t="shared" si="3"/>
        <v>-16742.998683744256</v>
      </c>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row>
    <row r="40" spans="1:59" x14ac:dyDescent="0.45">
      <c r="B40" s="2"/>
      <c r="C40" s="2"/>
      <c r="D40" s="2"/>
      <c r="E40" s="2"/>
      <c r="F40" s="2"/>
      <c r="G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row>
    <row r="41" spans="1:59" x14ac:dyDescent="0.45">
      <c r="A41" s="4" t="s">
        <v>245</v>
      </c>
      <c r="B41" s="220">
        <f t="shared" ref="B41:K41" si="4">B39+B28+B22</f>
        <v>-9553.0256866845284</v>
      </c>
      <c r="C41" s="220">
        <f t="shared" si="4"/>
        <v>553.53359479386199</v>
      </c>
      <c r="D41" s="220">
        <f t="shared" si="4"/>
        <v>966.16396797933703</v>
      </c>
      <c r="E41" s="220">
        <f t="shared" si="4"/>
        <v>600.50644059657861</v>
      </c>
      <c r="F41" s="220">
        <f t="shared" si="4"/>
        <v>397.66038695438692</v>
      </c>
      <c r="G41" s="220">
        <f t="shared" si="4"/>
        <v>388.29540208905382</v>
      </c>
      <c r="H41" s="220">
        <f t="shared" si="4"/>
        <v>561.80521483297343</v>
      </c>
      <c r="I41" s="220">
        <f t="shared" si="4"/>
        <v>172.98584816306538</v>
      </c>
      <c r="J41" s="220">
        <f t="shared" si="4"/>
        <v>257.15773340389205</v>
      </c>
      <c r="K41" s="220">
        <f t="shared" si="4"/>
        <v>192.38533230497342</v>
      </c>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row>
    <row r="42" spans="1:59" x14ac:dyDescent="0.45">
      <c r="A42" s="4"/>
      <c r="B42" s="47"/>
      <c r="C42" s="47"/>
      <c r="D42" s="47"/>
      <c r="E42" s="47"/>
      <c r="F42" s="47"/>
      <c r="G42" s="47"/>
      <c r="H42" s="47"/>
      <c r="I42" s="47"/>
      <c r="J42" s="47"/>
      <c r="K42" s="47"/>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row>
    <row r="43" spans="1:59" s="9" customFormat="1" x14ac:dyDescent="0.45">
      <c r="A43" s="348" t="s">
        <v>221</v>
      </c>
      <c r="B43" s="349">
        <f>BS!K7</f>
        <v>7895</v>
      </c>
      <c r="C43" s="349">
        <f t="shared" ref="C43:K43" si="5">B44</f>
        <v>-1658.0256866845284</v>
      </c>
      <c r="D43" s="349">
        <f t="shared" si="5"/>
        <v>-1104.4920918906664</v>
      </c>
      <c r="E43" s="349">
        <f t="shared" si="5"/>
        <v>-138.32812391132939</v>
      </c>
      <c r="F43" s="349">
        <f t="shared" si="5"/>
        <v>462.17831668524923</v>
      </c>
      <c r="G43" s="349">
        <f t="shared" si="5"/>
        <v>859.83870363963615</v>
      </c>
      <c r="H43" s="349">
        <f t="shared" si="5"/>
        <v>1248.13410572869</v>
      </c>
      <c r="I43" s="349">
        <f t="shared" si="5"/>
        <v>1809.9393205616634</v>
      </c>
      <c r="J43" s="349">
        <f t="shared" si="5"/>
        <v>1982.9251687247288</v>
      </c>
      <c r="K43" s="349">
        <f t="shared" si="5"/>
        <v>2240.0829021286208</v>
      </c>
      <c r="L43" s="19"/>
      <c r="M43" s="19"/>
      <c r="N43" s="19"/>
      <c r="O43" s="19"/>
      <c r="P43" s="19"/>
    </row>
    <row r="44" spans="1:59" s="9" customFormat="1" x14ac:dyDescent="0.45">
      <c r="A44" s="4" t="s">
        <v>222</v>
      </c>
      <c r="B44" s="315">
        <f t="shared" ref="B44:K44" si="6">B43+B41</f>
        <v>-1658.0256866845284</v>
      </c>
      <c r="C44" s="315">
        <f t="shared" si="6"/>
        <v>-1104.4920918906664</v>
      </c>
      <c r="D44" s="315">
        <f t="shared" si="6"/>
        <v>-138.32812391132939</v>
      </c>
      <c r="E44" s="315">
        <f t="shared" si="6"/>
        <v>462.17831668524923</v>
      </c>
      <c r="F44" s="315">
        <f t="shared" si="6"/>
        <v>859.83870363963615</v>
      </c>
      <c r="G44" s="315">
        <f t="shared" si="6"/>
        <v>1248.13410572869</v>
      </c>
      <c r="H44" s="315">
        <f t="shared" si="6"/>
        <v>1809.9393205616634</v>
      </c>
      <c r="I44" s="315">
        <f t="shared" si="6"/>
        <v>1982.9251687247288</v>
      </c>
      <c r="J44" s="315">
        <f t="shared" si="6"/>
        <v>2240.0829021286208</v>
      </c>
      <c r="K44" s="315">
        <f t="shared" si="6"/>
        <v>2432.4682344335943</v>
      </c>
      <c r="L44" s="19"/>
      <c r="M44" s="19"/>
      <c r="N44" s="19"/>
      <c r="O44" s="19"/>
      <c r="P44" s="19"/>
    </row>
    <row r="45" spans="1:59" s="16" customFormat="1" x14ac:dyDescent="0.45">
      <c r="B45" s="47"/>
      <c r="C45" s="47"/>
      <c r="D45" s="47"/>
      <c r="E45" s="47"/>
      <c r="F45" s="47"/>
      <c r="G45" s="47"/>
      <c r="H45" s="47"/>
      <c r="I45" s="47"/>
      <c r="J45" s="47"/>
      <c r="K45" s="47"/>
      <c r="L45" s="21"/>
      <c r="M45" s="21"/>
      <c r="N45" s="21"/>
      <c r="O45" s="21"/>
      <c r="P45" s="21"/>
    </row>
    <row r="46" spans="1:59" x14ac:dyDescent="0.45">
      <c r="B46" s="2"/>
      <c r="C46" s="2"/>
      <c r="D46" s="2"/>
      <c r="E46" s="2"/>
      <c r="F46" s="2"/>
      <c r="G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row>
    <row r="47" spans="1:59" x14ac:dyDescent="0.45">
      <c r="B47" s="2"/>
      <c r="C47" s="2"/>
      <c r="D47" s="2"/>
      <c r="E47" s="2"/>
      <c r="F47" s="2"/>
      <c r="G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row>
    <row r="48" spans="1:59" x14ac:dyDescent="0.45">
      <c r="B48" s="2"/>
      <c r="C48" s="2"/>
      <c r="D48" s="2"/>
      <c r="E48" s="2"/>
      <c r="F48" s="2"/>
      <c r="G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row>
    <row r="49" spans="2:59" x14ac:dyDescent="0.45">
      <c r="B49" s="2"/>
      <c r="C49" s="2"/>
      <c r="D49" s="2"/>
      <c r="E49" s="2"/>
      <c r="F49" s="2"/>
      <c r="G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row>
    <row r="50" spans="2:59" x14ac:dyDescent="0.45">
      <c r="B50" s="2"/>
      <c r="C50" s="2"/>
      <c r="D50" s="2"/>
      <c r="E50" s="2"/>
      <c r="F50" s="2"/>
      <c r="G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row>
    <row r="51" spans="2:59" x14ac:dyDescent="0.45">
      <c r="B51" s="2"/>
      <c r="C51" s="2"/>
      <c r="D51" s="2"/>
      <c r="E51" s="2"/>
      <c r="F51" s="2"/>
      <c r="G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row>
    <row r="52" spans="2:59" x14ac:dyDescent="0.45">
      <c r="B52" s="2"/>
      <c r="C52" s="2"/>
      <c r="D52" s="2"/>
      <c r="E52" s="2"/>
      <c r="F52" s="2"/>
      <c r="G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row>
    <row r="53" spans="2:59" x14ac:dyDescent="0.45">
      <c r="B53" s="2"/>
      <c r="C53" s="2"/>
      <c r="D53" s="2"/>
      <c r="E53" s="2"/>
      <c r="F53" s="2"/>
      <c r="G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row>
    <row r="54" spans="2:59" x14ac:dyDescent="0.45">
      <c r="B54" s="2"/>
      <c r="C54" s="2"/>
      <c r="D54" s="2"/>
      <c r="E54" s="2"/>
      <c r="F54" s="2"/>
      <c r="G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row>
    <row r="55" spans="2:59" x14ac:dyDescent="0.45">
      <c r="B55" s="2"/>
      <c r="C55" s="2"/>
      <c r="D55" s="2"/>
      <c r="E55" s="2"/>
      <c r="F55" s="2"/>
      <c r="G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row>
    <row r="56" spans="2:59" x14ac:dyDescent="0.45">
      <c r="B56" s="2"/>
      <c r="C56" s="2"/>
      <c r="D56" s="2"/>
      <c r="E56" s="2"/>
      <c r="F56" s="2"/>
      <c r="G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row>
    <row r="57" spans="2:59" x14ac:dyDescent="0.45">
      <c r="B57" s="2"/>
      <c r="C57" s="2"/>
      <c r="D57" s="2"/>
      <c r="E57" s="2"/>
      <c r="F57" s="2"/>
      <c r="G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row>
    <row r="58" spans="2:59" x14ac:dyDescent="0.45">
      <c r="B58" s="2"/>
      <c r="C58" s="2"/>
      <c r="D58" s="2"/>
      <c r="E58" s="2"/>
      <c r="F58" s="2"/>
      <c r="G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row>
    <row r="59" spans="2:59" x14ac:dyDescent="0.45">
      <c r="B59" s="2"/>
      <c r="C59" s="2"/>
      <c r="D59" s="2"/>
      <c r="E59" s="2"/>
      <c r="F59" s="2"/>
      <c r="G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row>
    <row r="60" spans="2:59" x14ac:dyDescent="0.45">
      <c r="B60" s="2"/>
      <c r="C60" s="2"/>
      <c r="D60" s="2"/>
      <c r="E60" s="2"/>
      <c r="F60" s="2"/>
      <c r="G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row>
    <row r="61" spans="2:59" x14ac:dyDescent="0.45">
      <c r="B61" s="2"/>
      <c r="C61" s="2"/>
      <c r="D61" s="2"/>
      <c r="E61" s="2"/>
      <c r="F61" s="2"/>
      <c r="G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row>
    <row r="62" spans="2:59" x14ac:dyDescent="0.45">
      <c r="B62" s="2"/>
      <c r="C62" s="2"/>
      <c r="D62" s="2"/>
      <c r="E62" s="2"/>
      <c r="F62" s="2"/>
      <c r="G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row>
    <row r="63" spans="2:59" x14ac:dyDescent="0.45">
      <c r="B63" s="2"/>
      <c r="C63" s="2"/>
      <c r="D63" s="2"/>
      <c r="E63" s="2"/>
      <c r="F63" s="2"/>
      <c r="G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row>
    <row r="64" spans="2:59" x14ac:dyDescent="0.45">
      <c r="B64" s="2"/>
      <c r="C64" s="2"/>
      <c r="D64" s="2"/>
      <c r="E64" s="2"/>
      <c r="F64" s="2"/>
      <c r="G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row>
    <row r="65" spans="2:59" x14ac:dyDescent="0.45">
      <c r="B65" s="2"/>
      <c r="C65" s="2"/>
      <c r="D65" s="2"/>
      <c r="E65" s="2"/>
      <c r="F65" s="2"/>
      <c r="G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row>
    <row r="66" spans="2:59" x14ac:dyDescent="0.45">
      <c r="B66" s="2"/>
      <c r="C66" s="2"/>
      <c r="D66" s="2"/>
      <c r="E66" s="2"/>
      <c r="F66" s="2"/>
      <c r="G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row>
    <row r="67" spans="2:59" x14ac:dyDescent="0.45">
      <c r="B67" s="2"/>
      <c r="C67" s="2"/>
      <c r="D67" s="2"/>
      <c r="E67" s="2"/>
      <c r="F67" s="2"/>
      <c r="G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row>
    <row r="68" spans="2:59" x14ac:dyDescent="0.45">
      <c r="B68" s="2"/>
      <c r="C68" s="2"/>
      <c r="D68" s="2"/>
      <c r="E68" s="2"/>
      <c r="F68" s="2"/>
      <c r="G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row>
    <row r="69" spans="2:59" x14ac:dyDescent="0.45">
      <c r="B69" s="2"/>
      <c r="C69" s="2"/>
      <c r="D69" s="2"/>
      <c r="E69" s="2"/>
      <c r="F69" s="2"/>
      <c r="G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row>
    <row r="70" spans="2:59" x14ac:dyDescent="0.45">
      <c r="B70" s="2"/>
      <c r="C70" s="2"/>
      <c r="D70" s="2"/>
      <c r="E70" s="2"/>
      <c r="F70" s="2"/>
      <c r="G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row>
    <row r="71" spans="2:59" x14ac:dyDescent="0.45">
      <c r="B71" s="2"/>
      <c r="C71" s="2"/>
      <c r="D71" s="2"/>
      <c r="E71" s="2"/>
      <c r="F71" s="2"/>
      <c r="G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row>
    <row r="72" spans="2:59" x14ac:dyDescent="0.45">
      <c r="B72" s="2"/>
      <c r="C72" s="2"/>
      <c r="D72" s="2"/>
      <c r="E72" s="2"/>
      <c r="F72" s="2"/>
      <c r="G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row>
    <row r="73" spans="2:59" x14ac:dyDescent="0.45">
      <c r="B73" s="2"/>
      <c r="C73" s="2"/>
      <c r="D73" s="2"/>
      <c r="E73" s="2"/>
      <c r="F73" s="2"/>
      <c r="G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row>
    <row r="74" spans="2:59" x14ac:dyDescent="0.45">
      <c r="B74" s="2"/>
      <c r="C74" s="2"/>
      <c r="D74" s="2"/>
      <c r="E74" s="2"/>
      <c r="F74" s="2"/>
      <c r="G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row>
    <row r="75" spans="2:59" x14ac:dyDescent="0.45">
      <c r="B75" s="2"/>
      <c r="C75" s="2"/>
      <c r="D75" s="2"/>
      <c r="E75" s="2"/>
      <c r="F75" s="2"/>
      <c r="G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row>
    <row r="76" spans="2:59" x14ac:dyDescent="0.45">
      <c r="B76" s="2"/>
      <c r="C76" s="2"/>
      <c r="D76" s="2"/>
      <c r="E76" s="2"/>
      <c r="F76" s="2"/>
      <c r="G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row>
    <row r="77" spans="2:59" x14ac:dyDescent="0.45">
      <c r="B77" s="2"/>
      <c r="C77" s="2"/>
      <c r="D77" s="2"/>
      <c r="E77" s="2"/>
      <c r="F77" s="2"/>
      <c r="G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row>
    <row r="78" spans="2:59" x14ac:dyDescent="0.45">
      <c r="B78" s="2"/>
      <c r="C78" s="2"/>
      <c r="D78" s="2"/>
      <c r="E78" s="2"/>
      <c r="F78" s="2"/>
      <c r="G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row>
    <row r="79" spans="2:59" x14ac:dyDescent="0.45">
      <c r="B79" s="2"/>
      <c r="C79" s="2"/>
      <c r="D79" s="2"/>
      <c r="E79" s="2"/>
      <c r="F79" s="2"/>
      <c r="G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row>
    <row r="80" spans="2:59" x14ac:dyDescent="0.45">
      <c r="B80" s="2"/>
      <c r="C80" s="2"/>
      <c r="D80" s="2"/>
      <c r="E80" s="2"/>
      <c r="F80" s="2"/>
      <c r="G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row>
    <row r="81" spans="2:59" x14ac:dyDescent="0.45">
      <c r="B81" s="2"/>
      <c r="C81" s="2"/>
      <c r="D81" s="2"/>
      <c r="E81" s="2"/>
      <c r="F81" s="2"/>
      <c r="G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row>
    <row r="82" spans="2:59" x14ac:dyDescent="0.45">
      <c r="B82" s="2"/>
      <c r="C82" s="2"/>
      <c r="D82" s="2"/>
      <c r="E82" s="2"/>
      <c r="F82" s="2"/>
      <c r="G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row>
    <row r="83" spans="2:59" x14ac:dyDescent="0.45">
      <c r="B83" s="2"/>
      <c r="C83" s="2"/>
      <c r="D83" s="2"/>
      <c r="E83" s="2"/>
      <c r="F83" s="2"/>
      <c r="G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row>
    <row r="84" spans="2:59" x14ac:dyDescent="0.45">
      <c r="B84" s="2"/>
      <c r="C84" s="2"/>
      <c r="D84" s="2"/>
      <c r="E84" s="2"/>
      <c r="F84" s="2"/>
      <c r="G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row>
    <row r="85" spans="2:59" x14ac:dyDescent="0.45">
      <c r="B85" s="2"/>
      <c r="C85" s="2"/>
      <c r="D85" s="2"/>
      <c r="E85" s="2"/>
      <c r="F85" s="2"/>
      <c r="G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row>
    <row r="86" spans="2:59" x14ac:dyDescent="0.45">
      <c r="B86" s="2"/>
      <c r="C86" s="2"/>
      <c r="D86" s="2"/>
      <c r="E86" s="2"/>
      <c r="F86" s="2"/>
      <c r="G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row>
    <row r="87" spans="2:59" x14ac:dyDescent="0.45">
      <c r="B87" s="2"/>
      <c r="C87" s="2"/>
      <c r="D87" s="2"/>
      <c r="E87" s="2"/>
      <c r="F87" s="2"/>
      <c r="G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row>
    <row r="88" spans="2:59" x14ac:dyDescent="0.45">
      <c r="B88" s="2"/>
      <c r="C88" s="2"/>
      <c r="D88" s="2"/>
      <c r="E88" s="2"/>
      <c r="F88" s="2"/>
      <c r="G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row>
    <row r="89" spans="2:59" x14ac:dyDescent="0.45">
      <c r="B89" s="2"/>
      <c r="C89" s="2"/>
      <c r="D89" s="2"/>
      <c r="E89" s="2"/>
      <c r="F89" s="2"/>
      <c r="G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row>
    <row r="90" spans="2:59" x14ac:dyDescent="0.45">
      <c r="B90" s="2"/>
      <c r="C90" s="2"/>
      <c r="D90" s="2"/>
      <c r="E90" s="2"/>
      <c r="F90" s="2"/>
      <c r="G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row>
    <row r="91" spans="2:59" x14ac:dyDescent="0.45">
      <c r="B91" s="2"/>
      <c r="C91" s="2"/>
      <c r="D91" s="2"/>
      <c r="E91" s="2"/>
      <c r="F91" s="2"/>
      <c r="G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row>
    <row r="92" spans="2:59" x14ac:dyDescent="0.45">
      <c r="B92" s="2"/>
      <c r="C92" s="2"/>
      <c r="D92" s="2"/>
      <c r="E92" s="2"/>
      <c r="F92" s="2"/>
      <c r="G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row>
    <row r="93" spans="2:59" x14ac:dyDescent="0.45">
      <c r="B93" s="2"/>
      <c r="C93" s="2"/>
      <c r="D93" s="2"/>
      <c r="E93" s="2"/>
      <c r="F93" s="2"/>
      <c r="G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row>
    <row r="94" spans="2:59" x14ac:dyDescent="0.45">
      <c r="B94" s="2"/>
      <c r="C94" s="2"/>
      <c r="D94" s="2"/>
      <c r="E94" s="2"/>
      <c r="F94" s="2"/>
      <c r="G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row>
    <row r="95" spans="2:59" x14ac:dyDescent="0.45">
      <c r="B95" s="2"/>
      <c r="C95" s="2"/>
      <c r="D95" s="2"/>
      <c r="E95" s="2"/>
      <c r="F95" s="2"/>
      <c r="G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row>
    <row r="96" spans="2:59" x14ac:dyDescent="0.45">
      <c r="B96" s="2"/>
      <c r="C96" s="2"/>
      <c r="D96" s="2"/>
      <c r="E96" s="2"/>
      <c r="F96" s="2"/>
      <c r="G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row>
    <row r="97" spans="2:59" x14ac:dyDescent="0.45">
      <c r="B97" s="2"/>
      <c r="C97" s="2"/>
      <c r="D97" s="2"/>
      <c r="E97" s="2"/>
      <c r="F97" s="2"/>
      <c r="G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row>
    <row r="98" spans="2:59" x14ac:dyDescent="0.45">
      <c r="B98" s="2"/>
      <c r="C98" s="2"/>
      <c r="D98" s="2"/>
      <c r="E98" s="2"/>
      <c r="F98" s="2"/>
      <c r="G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row>
    <row r="99" spans="2:59" x14ac:dyDescent="0.45">
      <c r="B99" s="2"/>
      <c r="C99" s="2"/>
      <c r="D99" s="2"/>
      <c r="E99" s="2"/>
      <c r="F99" s="2"/>
      <c r="G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row>
    <row r="100" spans="2:59" x14ac:dyDescent="0.45">
      <c r="B100" s="2"/>
      <c r="C100" s="2"/>
      <c r="D100" s="2"/>
      <c r="E100" s="2"/>
      <c r="F100" s="2"/>
      <c r="G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row>
    <row r="101" spans="2:59" x14ac:dyDescent="0.45">
      <c r="B101" s="2"/>
      <c r="C101" s="2"/>
      <c r="D101" s="2"/>
      <c r="E101" s="2"/>
      <c r="F101" s="2"/>
      <c r="G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row>
    <row r="102" spans="2:59" x14ac:dyDescent="0.45">
      <c r="B102" s="2"/>
      <c r="C102" s="2"/>
      <c r="D102" s="2"/>
      <c r="E102" s="2"/>
      <c r="F102" s="2"/>
      <c r="G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row>
    <row r="103" spans="2:59" x14ac:dyDescent="0.45">
      <c r="B103" s="2"/>
      <c r="C103" s="2"/>
      <c r="D103" s="2"/>
      <c r="E103" s="2"/>
      <c r="F103" s="2"/>
      <c r="G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row>
    <row r="104" spans="2:59" x14ac:dyDescent="0.45">
      <c r="B104" s="2"/>
      <c r="C104" s="2"/>
      <c r="D104" s="2"/>
      <c r="E104" s="2"/>
      <c r="F104" s="2"/>
      <c r="G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row>
    <row r="105" spans="2:59" x14ac:dyDescent="0.45">
      <c r="B105" s="2"/>
      <c r="C105" s="2"/>
      <c r="D105" s="2"/>
      <c r="E105" s="2"/>
      <c r="F105" s="2"/>
      <c r="G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row>
    <row r="106" spans="2:59" x14ac:dyDescent="0.45">
      <c r="B106" s="2"/>
      <c r="C106" s="2"/>
      <c r="D106" s="2"/>
      <c r="E106" s="2"/>
      <c r="F106" s="2"/>
      <c r="G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row>
    <row r="107" spans="2:59" x14ac:dyDescent="0.45">
      <c r="B107" s="2"/>
      <c r="C107" s="2"/>
      <c r="D107" s="2"/>
      <c r="E107" s="2"/>
      <c r="F107" s="2"/>
      <c r="G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row>
    <row r="108" spans="2:59" x14ac:dyDescent="0.45">
      <c r="B108" s="2"/>
      <c r="C108" s="2"/>
      <c r="D108" s="2"/>
      <c r="E108" s="2"/>
      <c r="F108" s="2"/>
      <c r="G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row>
    <row r="109" spans="2:59" x14ac:dyDescent="0.45">
      <c r="B109" s="2"/>
      <c r="C109" s="2"/>
      <c r="D109" s="2"/>
      <c r="E109" s="2"/>
      <c r="F109" s="2"/>
      <c r="G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row>
    <row r="110" spans="2:59" x14ac:dyDescent="0.45">
      <c r="B110" s="2"/>
      <c r="C110" s="2"/>
      <c r="D110" s="2"/>
      <c r="E110" s="2"/>
      <c r="F110" s="2"/>
      <c r="G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row>
    <row r="111" spans="2:59" x14ac:dyDescent="0.45">
      <c r="B111" s="2"/>
      <c r="C111" s="2"/>
      <c r="D111" s="2"/>
      <c r="E111" s="2"/>
      <c r="F111" s="2"/>
      <c r="G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row>
    <row r="112" spans="2:59" x14ac:dyDescent="0.45">
      <c r="B112" s="2"/>
      <c r="C112" s="2"/>
      <c r="D112" s="2"/>
      <c r="E112" s="2"/>
      <c r="F112" s="2"/>
      <c r="G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row>
    <row r="113" spans="2:59" x14ac:dyDescent="0.45">
      <c r="B113" s="2"/>
      <c r="C113" s="2"/>
      <c r="D113" s="2"/>
      <c r="E113" s="2"/>
      <c r="F113" s="2"/>
      <c r="G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row>
    <row r="114" spans="2:59" x14ac:dyDescent="0.45">
      <c r="B114" s="2"/>
      <c r="C114" s="2"/>
      <c r="D114" s="2"/>
      <c r="E114" s="2"/>
      <c r="F114" s="2"/>
      <c r="G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row>
    <row r="115" spans="2:59" x14ac:dyDescent="0.45">
      <c r="B115" s="2"/>
      <c r="C115" s="2"/>
      <c r="D115" s="2"/>
      <c r="E115" s="2"/>
      <c r="F115" s="2"/>
      <c r="G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row>
    <row r="116" spans="2:59" x14ac:dyDescent="0.45">
      <c r="B116" s="2"/>
      <c r="C116" s="2"/>
      <c r="D116" s="2"/>
      <c r="E116" s="2"/>
      <c r="F116" s="2"/>
      <c r="G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row>
    <row r="117" spans="2:59" x14ac:dyDescent="0.45">
      <c r="B117" s="2"/>
      <c r="C117" s="2"/>
      <c r="D117" s="2"/>
      <c r="E117" s="2"/>
      <c r="F117" s="2"/>
      <c r="G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row>
    <row r="118" spans="2:59" x14ac:dyDescent="0.45">
      <c r="B118" s="2"/>
      <c r="C118" s="2"/>
      <c r="D118" s="2"/>
      <c r="E118" s="2"/>
      <c r="F118" s="2"/>
      <c r="G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row>
    <row r="119" spans="2:59" x14ac:dyDescent="0.45">
      <c r="B119" s="2"/>
      <c r="C119" s="2"/>
      <c r="D119" s="2"/>
      <c r="E119" s="2"/>
      <c r="F119" s="2"/>
      <c r="G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row>
    <row r="120" spans="2:59" x14ac:dyDescent="0.45">
      <c r="B120" s="2"/>
      <c r="C120" s="2"/>
      <c r="D120" s="2"/>
      <c r="E120" s="2"/>
      <c r="F120" s="2"/>
      <c r="G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row>
    <row r="121" spans="2:59" x14ac:dyDescent="0.45">
      <c r="B121" s="2"/>
      <c r="C121" s="2"/>
      <c r="D121" s="2"/>
      <c r="E121" s="2"/>
      <c r="F121" s="2"/>
      <c r="G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row>
    <row r="122" spans="2:59" x14ac:dyDescent="0.45">
      <c r="B122" s="2"/>
      <c r="C122" s="2"/>
      <c r="D122" s="2"/>
      <c r="E122" s="2"/>
      <c r="F122" s="2"/>
      <c r="G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row>
    <row r="123" spans="2:59" x14ac:dyDescent="0.45">
      <c r="B123" s="2"/>
      <c r="C123" s="2"/>
      <c r="D123" s="2"/>
      <c r="E123" s="2"/>
      <c r="F123" s="2"/>
      <c r="G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row>
    <row r="124" spans="2:59" x14ac:dyDescent="0.45">
      <c r="B124" s="2"/>
      <c r="C124" s="2"/>
      <c r="D124" s="2"/>
      <c r="E124" s="2"/>
      <c r="F124" s="2"/>
      <c r="G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row>
    <row r="125" spans="2:59" x14ac:dyDescent="0.45">
      <c r="B125" s="2"/>
      <c r="C125" s="2"/>
      <c r="D125" s="2"/>
      <c r="E125" s="2"/>
      <c r="F125" s="2"/>
      <c r="G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row>
    <row r="126" spans="2:59" x14ac:dyDescent="0.45">
      <c r="B126" s="2"/>
      <c r="C126" s="2"/>
      <c r="D126" s="2"/>
      <c r="E126" s="2"/>
      <c r="F126" s="2"/>
      <c r="G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row>
    <row r="127" spans="2:59" x14ac:dyDescent="0.45">
      <c r="B127" s="2"/>
      <c r="C127" s="2"/>
      <c r="D127" s="2"/>
      <c r="E127" s="2"/>
      <c r="F127" s="2"/>
      <c r="G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row>
    <row r="128" spans="2:59" x14ac:dyDescent="0.45">
      <c r="B128" s="2"/>
      <c r="C128" s="2"/>
      <c r="D128" s="2"/>
      <c r="E128" s="2"/>
      <c r="F128" s="2"/>
      <c r="G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row>
    <row r="129" spans="2:59" x14ac:dyDescent="0.45">
      <c r="B129" s="2"/>
      <c r="C129" s="2"/>
      <c r="D129" s="2"/>
      <c r="E129" s="2"/>
      <c r="F129" s="2"/>
      <c r="G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row>
    <row r="130" spans="2:59" x14ac:dyDescent="0.45">
      <c r="B130" s="2"/>
      <c r="C130" s="2"/>
      <c r="D130" s="2"/>
      <c r="E130" s="2"/>
      <c r="F130" s="2"/>
      <c r="G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row>
    <row r="131" spans="2:59" x14ac:dyDescent="0.45">
      <c r="B131" s="2"/>
      <c r="C131" s="2"/>
      <c r="D131" s="2"/>
      <c r="E131" s="2"/>
      <c r="F131" s="2"/>
      <c r="G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row>
    <row r="132" spans="2:59" x14ac:dyDescent="0.45">
      <c r="B132" s="2"/>
      <c r="C132" s="2"/>
      <c r="D132" s="2"/>
      <c r="E132" s="2"/>
      <c r="F132" s="2"/>
      <c r="G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row>
    <row r="133" spans="2:59" x14ac:dyDescent="0.45">
      <c r="B133" s="2"/>
      <c r="C133" s="2"/>
      <c r="D133" s="2"/>
      <c r="E133" s="2"/>
      <c r="F133" s="2"/>
      <c r="G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row>
    <row r="134" spans="2:59" x14ac:dyDescent="0.45">
      <c r="B134" s="2"/>
      <c r="C134" s="2"/>
      <c r="D134" s="2"/>
      <c r="E134" s="2"/>
      <c r="F134" s="2"/>
      <c r="G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row>
    <row r="135" spans="2:59" x14ac:dyDescent="0.45">
      <c r="B135" s="2"/>
      <c r="C135" s="2"/>
      <c r="D135" s="2"/>
      <c r="E135" s="2"/>
      <c r="F135" s="2"/>
      <c r="G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row>
    <row r="136" spans="2:59" x14ac:dyDescent="0.45">
      <c r="B136" s="2"/>
      <c r="C136" s="2"/>
      <c r="D136" s="2"/>
      <c r="E136" s="2"/>
      <c r="F136" s="2"/>
      <c r="G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row>
    <row r="137" spans="2:59" x14ac:dyDescent="0.45">
      <c r="B137" s="2"/>
      <c r="C137" s="2"/>
      <c r="D137" s="2"/>
      <c r="E137" s="2"/>
      <c r="F137" s="2"/>
      <c r="G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row>
    <row r="138" spans="2:59" x14ac:dyDescent="0.45">
      <c r="B138" s="2"/>
      <c r="C138" s="2"/>
      <c r="D138" s="2"/>
      <c r="E138" s="2"/>
      <c r="F138" s="2"/>
      <c r="G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row>
    <row r="139" spans="2:59" x14ac:dyDescent="0.45">
      <c r="B139" s="2"/>
      <c r="C139" s="2"/>
      <c r="D139" s="2"/>
      <c r="E139" s="2"/>
      <c r="F139" s="2"/>
      <c r="G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row>
    <row r="140" spans="2:59" x14ac:dyDescent="0.45">
      <c r="B140" s="2"/>
      <c r="C140" s="2"/>
      <c r="D140" s="2"/>
      <c r="E140" s="2"/>
      <c r="F140" s="2"/>
      <c r="G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row>
    <row r="141" spans="2:59" x14ac:dyDescent="0.45">
      <c r="B141" s="2"/>
      <c r="C141" s="2"/>
      <c r="D141" s="2"/>
      <c r="E141" s="2"/>
      <c r="F141" s="2"/>
      <c r="G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row>
    <row r="142" spans="2:59" x14ac:dyDescent="0.45">
      <c r="B142" s="2"/>
      <c r="C142" s="2"/>
      <c r="D142" s="2"/>
      <c r="E142" s="2"/>
      <c r="F142" s="2"/>
      <c r="G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row>
    <row r="143" spans="2:59" x14ac:dyDescent="0.45">
      <c r="B143" s="2"/>
      <c r="C143" s="2"/>
      <c r="D143" s="2"/>
      <c r="E143" s="2"/>
      <c r="F143" s="2"/>
      <c r="G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row>
    <row r="144" spans="2:59" x14ac:dyDescent="0.45">
      <c r="B144" s="2"/>
      <c r="C144" s="2"/>
      <c r="D144" s="2"/>
      <c r="E144" s="2"/>
      <c r="F144" s="2"/>
      <c r="G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row>
    <row r="145" spans="2:59" x14ac:dyDescent="0.45">
      <c r="B145" s="2"/>
      <c r="C145" s="2"/>
      <c r="D145" s="2"/>
      <c r="E145" s="2"/>
      <c r="F145" s="2"/>
      <c r="G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row>
    <row r="146" spans="2:59" x14ac:dyDescent="0.45">
      <c r="B146" s="2"/>
      <c r="C146" s="2"/>
      <c r="D146" s="2"/>
      <c r="E146" s="2"/>
      <c r="F146" s="2"/>
      <c r="G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row>
    <row r="147" spans="2:59" x14ac:dyDescent="0.45">
      <c r="B147" s="2"/>
      <c r="C147" s="2"/>
      <c r="D147" s="2"/>
      <c r="E147" s="2"/>
      <c r="F147" s="2"/>
      <c r="G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row>
    <row r="148" spans="2:59" x14ac:dyDescent="0.45">
      <c r="B148" s="2"/>
      <c r="C148" s="2"/>
      <c r="D148" s="2"/>
      <c r="E148" s="2"/>
      <c r="F148" s="2"/>
      <c r="G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row>
    <row r="149" spans="2:59" x14ac:dyDescent="0.45">
      <c r="B149" s="2"/>
      <c r="C149" s="2"/>
      <c r="D149" s="2"/>
      <c r="E149" s="2"/>
      <c r="F149" s="2"/>
      <c r="G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row>
    <row r="150" spans="2:59" x14ac:dyDescent="0.45">
      <c r="B150" s="2"/>
      <c r="C150" s="2"/>
      <c r="D150" s="2"/>
      <c r="E150" s="2"/>
      <c r="F150" s="2"/>
      <c r="G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row>
    <row r="151" spans="2:59" x14ac:dyDescent="0.45">
      <c r="B151" s="2"/>
      <c r="C151" s="2"/>
      <c r="D151" s="2"/>
      <c r="E151" s="2"/>
      <c r="F151" s="2"/>
      <c r="G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row>
    <row r="152" spans="2:59" x14ac:dyDescent="0.45">
      <c r="B152" s="2"/>
      <c r="C152" s="2"/>
      <c r="D152" s="2"/>
      <c r="E152" s="2"/>
      <c r="F152" s="2"/>
      <c r="G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row>
    <row r="153" spans="2:59" x14ac:dyDescent="0.45">
      <c r="B153" s="2"/>
      <c r="C153" s="2"/>
      <c r="D153" s="2"/>
      <c r="E153" s="2"/>
      <c r="F153" s="2"/>
      <c r="G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row>
    <row r="154" spans="2:59" x14ac:dyDescent="0.45">
      <c r="B154" s="2"/>
      <c r="C154" s="2"/>
      <c r="D154" s="2"/>
      <c r="E154" s="2"/>
      <c r="F154" s="2"/>
      <c r="G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row>
    <row r="155" spans="2:59" x14ac:dyDescent="0.45">
      <c r="B155" s="2"/>
      <c r="C155" s="2"/>
      <c r="D155" s="2"/>
      <c r="E155" s="2"/>
      <c r="F155" s="2"/>
      <c r="G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row>
    <row r="156" spans="2:59" x14ac:dyDescent="0.45">
      <c r="B156" s="2"/>
      <c r="C156" s="2"/>
      <c r="D156" s="2"/>
      <c r="E156" s="2"/>
      <c r="F156" s="2"/>
      <c r="G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row>
    <row r="157" spans="2:59" x14ac:dyDescent="0.45">
      <c r="B157" s="2"/>
      <c r="C157" s="2"/>
      <c r="D157" s="2"/>
      <c r="E157" s="2"/>
      <c r="F157" s="2"/>
      <c r="G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row>
    <row r="158" spans="2:59" x14ac:dyDescent="0.45">
      <c r="B158" s="2"/>
      <c r="C158" s="2"/>
      <c r="D158" s="2"/>
      <c r="E158" s="2"/>
      <c r="F158" s="2"/>
      <c r="G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row>
    <row r="159" spans="2:59" x14ac:dyDescent="0.45">
      <c r="B159" s="2"/>
      <c r="C159" s="2"/>
      <c r="D159" s="2"/>
      <c r="E159" s="2"/>
      <c r="F159" s="2"/>
      <c r="G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row>
    <row r="160" spans="2:59" x14ac:dyDescent="0.45">
      <c r="B160" s="2"/>
      <c r="C160" s="2"/>
      <c r="D160" s="2"/>
      <c r="E160" s="2"/>
      <c r="F160" s="2"/>
      <c r="G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row>
    <row r="161" spans="2:59" x14ac:dyDescent="0.45">
      <c r="B161" s="2"/>
      <c r="C161" s="2"/>
      <c r="D161" s="2"/>
      <c r="E161" s="2"/>
      <c r="F161" s="2"/>
      <c r="G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row>
    <row r="162" spans="2:59" x14ac:dyDescent="0.45">
      <c r="B162" s="2"/>
      <c r="C162" s="2"/>
      <c r="D162" s="2"/>
      <c r="E162" s="2"/>
      <c r="F162" s="2"/>
      <c r="G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row>
    <row r="163" spans="2:59" x14ac:dyDescent="0.45">
      <c r="B163" s="2"/>
      <c r="C163" s="2"/>
      <c r="D163" s="2"/>
      <c r="E163" s="2"/>
      <c r="F163" s="2"/>
      <c r="G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row>
    <row r="164" spans="2:59" x14ac:dyDescent="0.45">
      <c r="B164" s="2"/>
      <c r="C164" s="2"/>
      <c r="D164" s="2"/>
      <c r="E164" s="2"/>
      <c r="F164" s="2"/>
      <c r="G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row>
    <row r="165" spans="2:59" x14ac:dyDescent="0.45">
      <c r="B165" s="2"/>
      <c r="C165" s="2"/>
      <c r="D165" s="2"/>
      <c r="E165" s="2"/>
      <c r="F165" s="2"/>
      <c r="G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row>
    <row r="166" spans="2:59" x14ac:dyDescent="0.45">
      <c r="B166" s="2"/>
      <c r="C166" s="2"/>
      <c r="D166" s="2"/>
      <c r="E166" s="2"/>
      <c r="F166" s="2"/>
      <c r="G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row>
    <row r="167" spans="2:59" x14ac:dyDescent="0.45">
      <c r="B167" s="2"/>
      <c r="C167" s="2"/>
      <c r="D167" s="2"/>
      <c r="E167" s="2"/>
      <c r="F167" s="2"/>
      <c r="G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row>
    <row r="168" spans="2:59" x14ac:dyDescent="0.45">
      <c r="B168" s="2"/>
      <c r="C168" s="2"/>
      <c r="D168" s="2"/>
      <c r="E168" s="2"/>
      <c r="F168" s="2"/>
      <c r="G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row>
    <row r="169" spans="2:59" x14ac:dyDescent="0.45">
      <c r="B169" s="2"/>
      <c r="C169" s="2"/>
      <c r="D169" s="2"/>
      <c r="E169" s="2"/>
      <c r="F169" s="2"/>
      <c r="G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row>
    <row r="170" spans="2:59" x14ac:dyDescent="0.45">
      <c r="B170" s="2"/>
      <c r="C170" s="2"/>
      <c r="D170" s="2"/>
      <c r="E170" s="2"/>
      <c r="F170" s="2"/>
      <c r="G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row>
    <row r="171" spans="2:59" x14ac:dyDescent="0.45">
      <c r="B171" s="2"/>
      <c r="C171" s="2"/>
      <c r="D171" s="2"/>
      <c r="E171" s="2"/>
      <c r="F171" s="2"/>
      <c r="G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row>
    <row r="172" spans="2:59" x14ac:dyDescent="0.45">
      <c r="B172" s="2"/>
      <c r="C172" s="2"/>
      <c r="D172" s="2"/>
      <c r="E172" s="2"/>
      <c r="F172" s="2"/>
      <c r="G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row>
    <row r="173" spans="2:59" x14ac:dyDescent="0.45">
      <c r="B173" s="2"/>
      <c r="C173" s="2"/>
      <c r="D173" s="2"/>
      <c r="E173" s="2"/>
      <c r="F173" s="2"/>
      <c r="G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row>
    <row r="174" spans="2:59" x14ac:dyDescent="0.45">
      <c r="B174" s="2"/>
      <c r="C174" s="2"/>
      <c r="D174" s="2"/>
      <c r="E174" s="2"/>
      <c r="F174" s="2"/>
      <c r="G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row>
    <row r="175" spans="2:59" x14ac:dyDescent="0.45">
      <c r="B175" s="2"/>
      <c r="C175" s="2"/>
      <c r="D175" s="2"/>
      <c r="E175" s="2"/>
      <c r="F175" s="2"/>
      <c r="G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row>
    <row r="176" spans="2:59" x14ac:dyDescent="0.45">
      <c r="B176" s="2"/>
      <c r="C176" s="2"/>
      <c r="D176" s="2"/>
      <c r="E176" s="2"/>
      <c r="F176" s="2"/>
      <c r="G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row>
    <row r="177" spans="2:59" x14ac:dyDescent="0.45">
      <c r="B177" s="2"/>
      <c r="C177" s="2"/>
      <c r="D177" s="2"/>
      <c r="E177" s="2"/>
      <c r="F177" s="2"/>
      <c r="G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row>
    <row r="178" spans="2:59" x14ac:dyDescent="0.45">
      <c r="B178" s="2"/>
      <c r="C178" s="2"/>
      <c r="D178" s="2"/>
      <c r="E178" s="2"/>
      <c r="F178" s="2"/>
      <c r="G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row>
    <row r="179" spans="2:59" x14ac:dyDescent="0.45">
      <c r="B179" s="2"/>
      <c r="C179" s="2"/>
      <c r="D179" s="2"/>
      <c r="E179" s="2"/>
      <c r="F179" s="2"/>
      <c r="G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row>
    <row r="180" spans="2:59" x14ac:dyDescent="0.45">
      <c r="B180" s="2"/>
      <c r="C180" s="2"/>
      <c r="D180" s="2"/>
      <c r="E180" s="2"/>
      <c r="F180" s="2"/>
      <c r="G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row>
    <row r="181" spans="2:59" x14ac:dyDescent="0.45">
      <c r="B181" s="2"/>
      <c r="C181" s="2"/>
      <c r="D181" s="2"/>
      <c r="E181" s="2"/>
      <c r="F181" s="2"/>
      <c r="G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row>
    <row r="182" spans="2:59" x14ac:dyDescent="0.45">
      <c r="B182" s="2"/>
      <c r="C182" s="2"/>
      <c r="D182" s="2"/>
      <c r="E182" s="2"/>
      <c r="F182" s="2"/>
      <c r="G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row>
    <row r="183" spans="2:59" x14ac:dyDescent="0.45">
      <c r="B183" s="2"/>
      <c r="C183" s="2"/>
      <c r="D183" s="2"/>
      <c r="E183" s="2"/>
      <c r="F183" s="2"/>
      <c r="G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row>
    <row r="184" spans="2:59" x14ac:dyDescent="0.45">
      <c r="B184" s="2"/>
      <c r="C184" s="2"/>
      <c r="D184" s="2"/>
      <c r="E184" s="2"/>
      <c r="F184" s="2"/>
      <c r="G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row>
    <row r="185" spans="2:59" x14ac:dyDescent="0.45">
      <c r="B185" s="2"/>
      <c r="C185" s="2"/>
      <c r="D185" s="2"/>
      <c r="E185" s="2"/>
      <c r="F185" s="2"/>
      <c r="G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row>
    <row r="186" spans="2:59" x14ac:dyDescent="0.45">
      <c r="B186" s="2"/>
      <c r="C186" s="2"/>
      <c r="D186" s="2"/>
      <c r="E186" s="2"/>
      <c r="F186" s="2"/>
      <c r="G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row>
    <row r="187" spans="2:59" x14ac:dyDescent="0.45">
      <c r="B187" s="2"/>
      <c r="C187" s="2"/>
      <c r="D187" s="2"/>
      <c r="E187" s="2"/>
      <c r="F187" s="2"/>
      <c r="G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row>
    <row r="188" spans="2:59" x14ac:dyDescent="0.45">
      <c r="B188" s="2"/>
      <c r="C188" s="2"/>
      <c r="D188" s="2"/>
      <c r="E188" s="2"/>
      <c r="F188" s="2"/>
      <c r="G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row>
    <row r="189" spans="2:59" x14ac:dyDescent="0.45">
      <c r="B189" s="2"/>
      <c r="C189" s="2"/>
      <c r="D189" s="2"/>
      <c r="E189" s="2"/>
      <c r="F189" s="2"/>
      <c r="G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row>
    <row r="190" spans="2:59" x14ac:dyDescent="0.45">
      <c r="B190" s="2"/>
      <c r="C190" s="2"/>
      <c r="D190" s="2"/>
      <c r="E190" s="2"/>
      <c r="F190" s="2"/>
      <c r="G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row>
    <row r="191" spans="2:59" x14ac:dyDescent="0.45">
      <c r="B191" s="2"/>
      <c r="C191" s="2"/>
      <c r="D191" s="2"/>
      <c r="E191" s="2"/>
      <c r="F191" s="2"/>
      <c r="G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row>
    <row r="192" spans="2:59" x14ac:dyDescent="0.45">
      <c r="B192" s="2"/>
      <c r="C192" s="2"/>
      <c r="D192" s="2"/>
      <c r="E192" s="2"/>
      <c r="F192" s="2"/>
      <c r="G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row>
    <row r="193" spans="2:59" x14ac:dyDescent="0.45">
      <c r="B193" s="2"/>
      <c r="C193" s="2"/>
      <c r="D193" s="2"/>
      <c r="E193" s="2"/>
      <c r="F193" s="2"/>
      <c r="G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row>
    <row r="194" spans="2:59" x14ac:dyDescent="0.45">
      <c r="B194" s="2"/>
      <c r="C194" s="2"/>
      <c r="D194" s="2"/>
      <c r="E194" s="2"/>
      <c r="F194" s="2"/>
      <c r="G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row>
    <row r="195" spans="2:59" x14ac:dyDescent="0.45">
      <c r="B195" s="2"/>
      <c r="C195" s="2"/>
      <c r="D195" s="2"/>
      <c r="E195" s="2"/>
      <c r="F195" s="2"/>
      <c r="G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row>
    <row r="196" spans="2:59" x14ac:dyDescent="0.45">
      <c r="B196" s="2"/>
      <c r="C196" s="2"/>
      <c r="D196" s="2"/>
      <c r="E196" s="2"/>
      <c r="F196" s="2"/>
      <c r="G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row>
    <row r="197" spans="2:59" x14ac:dyDescent="0.45">
      <c r="B197" s="2"/>
      <c r="C197" s="2"/>
      <c r="D197" s="2"/>
      <c r="E197" s="2"/>
      <c r="F197" s="2"/>
      <c r="G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row>
    <row r="198" spans="2:59" x14ac:dyDescent="0.45">
      <c r="B198" s="2"/>
      <c r="C198" s="2"/>
      <c r="D198" s="2"/>
      <c r="E198" s="2"/>
      <c r="F198" s="2"/>
      <c r="G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row>
    <row r="199" spans="2:59" x14ac:dyDescent="0.45">
      <c r="B199" s="2"/>
      <c r="C199" s="2"/>
      <c r="D199" s="2"/>
      <c r="E199" s="2"/>
      <c r="F199" s="2"/>
      <c r="G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row>
    <row r="200" spans="2:59" x14ac:dyDescent="0.45">
      <c r="B200" s="2"/>
      <c r="C200" s="2"/>
      <c r="D200" s="2"/>
      <c r="E200" s="2"/>
      <c r="F200" s="2"/>
      <c r="G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row>
    <row r="201" spans="2:59" x14ac:dyDescent="0.45">
      <c r="B201" s="2"/>
      <c r="C201" s="2"/>
      <c r="D201" s="2"/>
      <c r="E201" s="2"/>
      <c r="F201" s="2"/>
      <c r="G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row>
    <row r="202" spans="2:59" x14ac:dyDescent="0.45">
      <c r="B202" s="2"/>
      <c r="C202" s="2"/>
      <c r="D202" s="2"/>
      <c r="E202" s="2"/>
      <c r="F202" s="2"/>
      <c r="G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row>
    <row r="203" spans="2:59" x14ac:dyDescent="0.45">
      <c r="B203" s="2"/>
      <c r="C203" s="2"/>
      <c r="D203" s="2"/>
      <c r="E203" s="2"/>
      <c r="F203" s="2"/>
      <c r="G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row>
    <row r="204" spans="2:59" x14ac:dyDescent="0.45">
      <c r="B204" s="2"/>
      <c r="C204" s="2"/>
      <c r="D204" s="2"/>
      <c r="E204" s="2"/>
      <c r="F204" s="2"/>
      <c r="G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row>
    <row r="205" spans="2:59" x14ac:dyDescent="0.45">
      <c r="B205" s="2"/>
      <c r="C205" s="2"/>
      <c r="D205" s="2"/>
      <c r="E205" s="2"/>
      <c r="F205" s="2"/>
      <c r="G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row>
    <row r="206" spans="2:59" x14ac:dyDescent="0.45">
      <c r="B206" s="2"/>
      <c r="C206" s="2"/>
      <c r="D206" s="2"/>
      <c r="E206" s="2"/>
      <c r="F206" s="2"/>
      <c r="G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row>
    <row r="207" spans="2:59" x14ac:dyDescent="0.45">
      <c r="B207" s="2"/>
      <c r="C207" s="2"/>
      <c r="D207" s="2"/>
      <c r="E207" s="2"/>
      <c r="F207" s="2"/>
      <c r="G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row>
    <row r="208" spans="2:59" x14ac:dyDescent="0.45">
      <c r="B208" s="2"/>
      <c r="C208" s="2"/>
      <c r="D208" s="2"/>
      <c r="E208" s="2"/>
      <c r="F208" s="2"/>
      <c r="G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row>
    <row r="209" spans="2:59" x14ac:dyDescent="0.45">
      <c r="B209" s="2"/>
      <c r="C209" s="2"/>
      <c r="D209" s="2"/>
      <c r="E209" s="2"/>
      <c r="F209" s="2"/>
      <c r="G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row>
    <row r="210" spans="2:59" x14ac:dyDescent="0.45">
      <c r="B210" s="2"/>
      <c r="C210" s="2"/>
      <c r="D210" s="2"/>
      <c r="E210" s="2"/>
      <c r="F210" s="2"/>
      <c r="G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row>
    <row r="211" spans="2:59" x14ac:dyDescent="0.45">
      <c r="B211" s="2"/>
      <c r="C211" s="2"/>
      <c r="D211" s="2"/>
      <c r="E211" s="2"/>
      <c r="F211" s="2"/>
      <c r="G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row>
    <row r="212" spans="2:59" x14ac:dyDescent="0.45">
      <c r="B212" s="2"/>
      <c r="C212" s="2"/>
      <c r="D212" s="2"/>
      <c r="E212" s="2"/>
      <c r="F212" s="2"/>
      <c r="G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row>
    <row r="213" spans="2:59" x14ac:dyDescent="0.45">
      <c r="B213" s="2"/>
      <c r="C213" s="2"/>
      <c r="D213" s="2"/>
      <c r="E213" s="2"/>
      <c r="F213" s="2"/>
      <c r="G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row>
    <row r="214" spans="2:59" x14ac:dyDescent="0.45">
      <c r="B214" s="2"/>
      <c r="C214" s="2"/>
      <c r="D214" s="2"/>
      <c r="E214" s="2"/>
      <c r="F214" s="2"/>
      <c r="G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row>
    <row r="215" spans="2:59" x14ac:dyDescent="0.45">
      <c r="B215" s="2"/>
      <c r="C215" s="2"/>
      <c r="D215" s="2"/>
      <c r="E215" s="2"/>
      <c r="F215" s="2"/>
      <c r="G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row>
    <row r="216" spans="2:59" x14ac:dyDescent="0.45">
      <c r="B216" s="2"/>
      <c r="C216" s="2"/>
      <c r="D216" s="2"/>
      <c r="E216" s="2"/>
      <c r="F216" s="2"/>
      <c r="G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row>
    <row r="217" spans="2:59" x14ac:dyDescent="0.45">
      <c r="B217" s="2"/>
      <c r="C217" s="2"/>
      <c r="D217" s="2"/>
      <c r="E217" s="2"/>
      <c r="F217" s="2"/>
      <c r="G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row>
    <row r="218" spans="2:59" x14ac:dyDescent="0.45">
      <c r="B218" s="2"/>
      <c r="C218" s="2"/>
      <c r="D218" s="2"/>
      <c r="E218" s="2"/>
      <c r="F218" s="2"/>
      <c r="G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row>
    <row r="219" spans="2:59" x14ac:dyDescent="0.45">
      <c r="B219" s="2"/>
      <c r="C219" s="2"/>
      <c r="D219" s="2"/>
      <c r="E219" s="2"/>
      <c r="F219" s="2"/>
      <c r="G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row>
    <row r="220" spans="2:59" x14ac:dyDescent="0.45">
      <c r="B220" s="2"/>
      <c r="C220" s="2"/>
      <c r="D220" s="2"/>
      <c r="E220" s="2"/>
      <c r="F220" s="2"/>
      <c r="G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row>
    <row r="221" spans="2:59" x14ac:dyDescent="0.45">
      <c r="B221" s="2"/>
      <c r="C221" s="2"/>
      <c r="D221" s="2"/>
      <c r="E221" s="2"/>
      <c r="F221" s="2"/>
      <c r="G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row>
    <row r="222" spans="2:59" x14ac:dyDescent="0.45">
      <c r="B222" s="2"/>
      <c r="C222" s="2"/>
      <c r="D222" s="2"/>
      <c r="E222" s="2"/>
      <c r="F222" s="2"/>
      <c r="G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row>
    <row r="223" spans="2:59" x14ac:dyDescent="0.45">
      <c r="B223" s="2"/>
      <c r="C223" s="2"/>
      <c r="D223" s="2"/>
      <c r="E223" s="2"/>
      <c r="F223" s="2"/>
      <c r="G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row>
    <row r="224" spans="2:59" x14ac:dyDescent="0.45">
      <c r="B224" s="2"/>
      <c r="C224" s="2"/>
      <c r="D224" s="2"/>
      <c r="E224" s="2"/>
      <c r="F224" s="2"/>
      <c r="G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row>
    <row r="225" spans="2:59" x14ac:dyDescent="0.45">
      <c r="B225" s="2"/>
      <c r="C225" s="2"/>
      <c r="D225" s="2"/>
      <c r="E225" s="2"/>
      <c r="F225" s="2"/>
      <c r="G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row>
    <row r="226" spans="2:59" x14ac:dyDescent="0.45">
      <c r="B226" s="2"/>
      <c r="C226" s="2"/>
      <c r="D226" s="2"/>
      <c r="E226" s="2"/>
      <c r="F226" s="2"/>
      <c r="G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row>
    <row r="227" spans="2:59" x14ac:dyDescent="0.45">
      <c r="B227" s="2"/>
      <c r="C227" s="2"/>
      <c r="D227" s="2"/>
      <c r="E227" s="2"/>
      <c r="F227" s="2"/>
      <c r="G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row>
    <row r="228" spans="2:59" x14ac:dyDescent="0.45">
      <c r="B228" s="2"/>
      <c r="C228" s="2"/>
      <c r="D228" s="2"/>
      <c r="E228" s="2"/>
      <c r="F228" s="2"/>
      <c r="G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row>
    <row r="229" spans="2:59" x14ac:dyDescent="0.45">
      <c r="B229" s="2"/>
      <c r="C229" s="2"/>
      <c r="D229" s="2"/>
      <c r="E229" s="2"/>
      <c r="F229" s="2"/>
      <c r="G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row>
    <row r="230" spans="2:59" x14ac:dyDescent="0.45">
      <c r="B230" s="2"/>
      <c r="C230" s="2"/>
      <c r="D230" s="2"/>
      <c r="E230" s="2"/>
      <c r="F230" s="2"/>
      <c r="G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row>
    <row r="231" spans="2:59" x14ac:dyDescent="0.45">
      <c r="B231" s="2"/>
      <c r="C231" s="2"/>
      <c r="D231" s="2"/>
      <c r="E231" s="2"/>
      <c r="F231" s="2"/>
      <c r="G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row>
    <row r="232" spans="2:59" x14ac:dyDescent="0.45">
      <c r="B232" s="2"/>
      <c r="C232" s="2"/>
      <c r="D232" s="2"/>
      <c r="E232" s="2"/>
      <c r="F232" s="2"/>
      <c r="G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row>
    <row r="233" spans="2:59" x14ac:dyDescent="0.45">
      <c r="B233" s="2"/>
      <c r="C233" s="2"/>
      <c r="D233" s="2"/>
      <c r="E233" s="2"/>
      <c r="F233" s="2"/>
      <c r="G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row>
    <row r="234" spans="2:59" x14ac:dyDescent="0.45">
      <c r="B234" s="2"/>
      <c r="C234" s="2"/>
      <c r="D234" s="2"/>
      <c r="E234" s="2"/>
      <c r="F234" s="2"/>
      <c r="G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row>
    <row r="235" spans="2:59" x14ac:dyDescent="0.45">
      <c r="B235" s="2"/>
      <c r="C235" s="2"/>
      <c r="D235" s="2"/>
      <c r="E235" s="2"/>
      <c r="F235" s="2"/>
      <c r="G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row>
    <row r="236" spans="2:59" x14ac:dyDescent="0.45">
      <c r="B236" s="2"/>
      <c r="C236" s="2"/>
      <c r="D236" s="2"/>
      <c r="E236" s="2"/>
      <c r="F236" s="2"/>
      <c r="G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row>
    <row r="237" spans="2:59" x14ac:dyDescent="0.45">
      <c r="B237" s="2"/>
      <c r="C237" s="2"/>
      <c r="D237" s="2"/>
      <c r="E237" s="2"/>
      <c r="F237" s="2"/>
      <c r="G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row>
    <row r="238" spans="2:59" x14ac:dyDescent="0.45">
      <c r="B238" s="2"/>
      <c r="C238" s="2"/>
      <c r="D238" s="2"/>
      <c r="E238" s="2"/>
      <c r="F238" s="2"/>
      <c r="G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row>
    <row r="239" spans="2:59" x14ac:dyDescent="0.45">
      <c r="B239" s="2"/>
      <c r="C239" s="2"/>
      <c r="D239" s="2"/>
      <c r="E239" s="2"/>
      <c r="F239" s="2"/>
      <c r="G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row>
    <row r="240" spans="2:59" x14ac:dyDescent="0.45">
      <c r="B240" s="2"/>
      <c r="C240" s="2"/>
      <c r="D240" s="2"/>
      <c r="E240" s="2"/>
      <c r="F240" s="2"/>
      <c r="G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row>
    <row r="241" spans="2:59" x14ac:dyDescent="0.45">
      <c r="B241" s="2"/>
      <c r="C241" s="2"/>
      <c r="D241" s="2"/>
      <c r="E241" s="2"/>
      <c r="F241" s="2"/>
      <c r="G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row>
    <row r="242" spans="2:59" x14ac:dyDescent="0.45">
      <c r="B242" s="2"/>
      <c r="C242" s="2"/>
      <c r="D242" s="2"/>
      <c r="E242" s="2"/>
      <c r="F242" s="2"/>
      <c r="G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row>
    <row r="243" spans="2:59" x14ac:dyDescent="0.45">
      <c r="B243" s="2"/>
      <c r="C243" s="2"/>
      <c r="D243" s="2"/>
      <c r="E243" s="2"/>
      <c r="F243" s="2"/>
      <c r="G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row>
    <row r="244" spans="2:59" x14ac:dyDescent="0.45">
      <c r="B244" s="2"/>
      <c r="C244" s="2"/>
      <c r="D244" s="2"/>
      <c r="E244" s="2"/>
      <c r="F244" s="2"/>
      <c r="G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row>
    <row r="245" spans="2:59" x14ac:dyDescent="0.45">
      <c r="B245" s="2"/>
      <c r="C245" s="2"/>
      <c r="D245" s="2"/>
      <c r="E245" s="2"/>
      <c r="F245" s="2"/>
      <c r="G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row>
    <row r="246" spans="2:59" x14ac:dyDescent="0.45">
      <c r="B246" s="2"/>
      <c r="C246" s="2"/>
      <c r="D246" s="2"/>
      <c r="E246" s="2"/>
      <c r="F246" s="2"/>
      <c r="G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row>
    <row r="247" spans="2:59" x14ac:dyDescent="0.45">
      <c r="B247" s="2"/>
      <c r="C247" s="2"/>
      <c r="D247" s="2"/>
      <c r="E247" s="2"/>
      <c r="F247" s="2"/>
      <c r="G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row>
    <row r="248" spans="2:59" x14ac:dyDescent="0.45">
      <c r="B248" s="2"/>
      <c r="C248" s="2"/>
      <c r="D248" s="2"/>
      <c r="E248" s="2"/>
      <c r="F248" s="2"/>
      <c r="G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row>
    <row r="249" spans="2:59" x14ac:dyDescent="0.45">
      <c r="B249" s="2"/>
      <c r="C249" s="2"/>
      <c r="D249" s="2"/>
      <c r="E249" s="2"/>
      <c r="F249" s="2"/>
      <c r="G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row>
    <row r="250" spans="2:59" x14ac:dyDescent="0.45">
      <c r="B250" s="2"/>
      <c r="C250" s="2"/>
      <c r="D250" s="2"/>
      <c r="E250" s="2"/>
      <c r="F250" s="2"/>
      <c r="G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row>
    <row r="251" spans="2:59" x14ac:dyDescent="0.45">
      <c r="B251" s="2"/>
      <c r="C251" s="2"/>
      <c r="D251" s="2"/>
      <c r="E251" s="2"/>
      <c r="F251" s="2"/>
      <c r="G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row>
    <row r="252" spans="2:59" x14ac:dyDescent="0.45">
      <c r="B252" s="2"/>
      <c r="C252" s="2"/>
      <c r="D252" s="2"/>
      <c r="E252" s="2"/>
      <c r="F252" s="2"/>
      <c r="G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row>
    <row r="253" spans="2:59" x14ac:dyDescent="0.45">
      <c r="B253" s="2"/>
      <c r="C253" s="2"/>
      <c r="D253" s="2"/>
      <c r="E253" s="2"/>
      <c r="F253" s="2"/>
      <c r="G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row>
    <row r="254" spans="2:59" x14ac:dyDescent="0.45">
      <c r="B254" s="2"/>
      <c r="C254" s="2"/>
      <c r="D254" s="2"/>
      <c r="E254" s="2"/>
      <c r="F254" s="2"/>
      <c r="G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row>
    <row r="255" spans="2:59" x14ac:dyDescent="0.45">
      <c r="B255" s="2"/>
      <c r="C255" s="2"/>
      <c r="D255" s="2"/>
      <c r="E255" s="2"/>
      <c r="F255" s="2"/>
      <c r="G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row>
    <row r="256" spans="2:59" x14ac:dyDescent="0.45">
      <c r="B256" s="2"/>
      <c r="C256" s="2"/>
      <c r="D256" s="2"/>
      <c r="E256" s="2"/>
      <c r="F256" s="2"/>
      <c r="G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row>
    <row r="257" spans="2:59" x14ac:dyDescent="0.45">
      <c r="B257" s="2"/>
      <c r="C257" s="2"/>
      <c r="D257" s="2"/>
      <c r="E257" s="2"/>
      <c r="F257" s="2"/>
      <c r="G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row>
    <row r="258" spans="2:59" x14ac:dyDescent="0.45">
      <c r="B258" s="2"/>
      <c r="C258" s="2"/>
      <c r="D258" s="2"/>
      <c r="E258" s="2"/>
      <c r="F258" s="2"/>
      <c r="G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row>
    <row r="259" spans="2:59" x14ac:dyDescent="0.45">
      <c r="B259" s="2"/>
      <c r="C259" s="2"/>
      <c r="D259" s="2"/>
      <c r="E259" s="2"/>
      <c r="F259" s="2"/>
      <c r="G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row>
    <row r="260" spans="2:59" x14ac:dyDescent="0.45">
      <c r="B260" s="2"/>
      <c r="C260" s="2"/>
      <c r="D260" s="2"/>
      <c r="E260" s="2"/>
      <c r="F260" s="2"/>
      <c r="G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row>
    <row r="261" spans="2:59" x14ac:dyDescent="0.45">
      <c r="B261" s="2"/>
      <c r="C261" s="2"/>
      <c r="D261" s="2"/>
      <c r="E261" s="2"/>
      <c r="F261" s="2"/>
      <c r="G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row>
    <row r="262" spans="2:59" x14ac:dyDescent="0.45">
      <c r="B262" s="2"/>
      <c r="C262" s="2"/>
      <c r="D262" s="2"/>
      <c r="E262" s="2"/>
      <c r="F262" s="2"/>
      <c r="G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row>
    <row r="263" spans="2:59" x14ac:dyDescent="0.45">
      <c r="B263" s="2"/>
      <c r="C263" s="2"/>
      <c r="D263" s="2"/>
      <c r="E263" s="2"/>
      <c r="F263" s="2"/>
      <c r="G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row>
    <row r="264" spans="2:59" x14ac:dyDescent="0.45">
      <c r="B264" s="2"/>
      <c r="C264" s="2"/>
      <c r="D264" s="2"/>
      <c r="E264" s="2"/>
      <c r="F264" s="2"/>
      <c r="G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row>
    <row r="265" spans="2:59" x14ac:dyDescent="0.45">
      <c r="B265" s="2"/>
      <c r="C265" s="2"/>
      <c r="D265" s="2"/>
      <c r="E265" s="2"/>
      <c r="F265" s="2"/>
      <c r="G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row>
    <row r="266" spans="2:59" x14ac:dyDescent="0.45">
      <c r="B266" s="2"/>
      <c r="C266" s="2"/>
      <c r="D266" s="2"/>
      <c r="E266" s="2"/>
      <c r="F266" s="2"/>
      <c r="G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row>
    <row r="267" spans="2:59" x14ac:dyDescent="0.45">
      <c r="B267" s="2"/>
      <c r="C267" s="2"/>
      <c r="D267" s="2"/>
      <c r="E267" s="2"/>
      <c r="F267" s="2"/>
      <c r="G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row>
    <row r="268" spans="2:59" x14ac:dyDescent="0.45">
      <c r="B268" s="2"/>
      <c r="C268" s="2"/>
      <c r="D268" s="2"/>
      <c r="E268" s="2"/>
      <c r="F268" s="2"/>
      <c r="G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row>
    <row r="269" spans="2:59" x14ac:dyDescent="0.45">
      <c r="B269" s="2"/>
      <c r="C269" s="2"/>
      <c r="D269" s="2"/>
      <c r="E269" s="2"/>
      <c r="F269" s="2"/>
      <c r="G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row>
    <row r="270" spans="2:59" x14ac:dyDescent="0.45">
      <c r="B270" s="2"/>
      <c r="C270" s="2"/>
      <c r="D270" s="2"/>
      <c r="E270" s="2"/>
      <c r="F270" s="2"/>
      <c r="G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row>
    <row r="271" spans="2:59" x14ac:dyDescent="0.45">
      <c r="B271" s="2"/>
      <c r="C271" s="2"/>
      <c r="D271" s="2"/>
      <c r="E271" s="2"/>
      <c r="F271" s="2"/>
      <c r="G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row>
    <row r="272" spans="2:59" x14ac:dyDescent="0.45">
      <c r="B272" s="2"/>
      <c r="C272" s="2"/>
      <c r="D272" s="2"/>
      <c r="E272" s="2"/>
      <c r="F272" s="2"/>
      <c r="G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row>
    <row r="273" spans="2:59" x14ac:dyDescent="0.45">
      <c r="B273" s="2"/>
      <c r="C273" s="2"/>
      <c r="D273" s="2"/>
      <c r="E273" s="2"/>
      <c r="F273" s="2"/>
      <c r="G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row>
    <row r="274" spans="2:59" x14ac:dyDescent="0.45">
      <c r="B274" s="2"/>
      <c r="C274" s="2"/>
      <c r="D274" s="2"/>
      <c r="E274" s="2"/>
      <c r="F274" s="2"/>
      <c r="G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row>
    <row r="275" spans="2:59" x14ac:dyDescent="0.45">
      <c r="B275" s="2"/>
      <c r="C275" s="2"/>
      <c r="D275" s="2"/>
      <c r="E275" s="2"/>
      <c r="F275" s="2"/>
      <c r="G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row>
    <row r="276" spans="2:59" x14ac:dyDescent="0.45">
      <c r="B276" s="2"/>
      <c r="C276" s="2"/>
      <c r="D276" s="2"/>
      <c r="E276" s="2"/>
      <c r="F276" s="2"/>
      <c r="G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row>
    <row r="277" spans="2:59" x14ac:dyDescent="0.45">
      <c r="B277" s="2"/>
      <c r="C277" s="2"/>
      <c r="D277" s="2"/>
      <c r="E277" s="2"/>
      <c r="F277" s="2"/>
      <c r="G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row>
    <row r="278" spans="2:59" x14ac:dyDescent="0.45">
      <c r="B278" s="2"/>
      <c r="C278" s="2"/>
      <c r="D278" s="2"/>
      <c r="E278" s="2"/>
      <c r="F278" s="2"/>
      <c r="G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row>
    <row r="279" spans="2:59" x14ac:dyDescent="0.45">
      <c r="B279" s="2"/>
      <c r="C279" s="2"/>
      <c r="D279" s="2"/>
      <c r="E279" s="2"/>
      <c r="F279" s="2"/>
      <c r="G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row>
    <row r="280" spans="2:59" x14ac:dyDescent="0.45">
      <c r="B280" s="2"/>
      <c r="C280" s="2"/>
      <c r="D280" s="2"/>
      <c r="E280" s="2"/>
      <c r="F280" s="2"/>
      <c r="G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row>
    <row r="281" spans="2:59" x14ac:dyDescent="0.45">
      <c r="B281" s="2"/>
      <c r="C281" s="2"/>
      <c r="D281" s="2"/>
      <c r="E281" s="2"/>
      <c r="F281" s="2"/>
      <c r="G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row>
    <row r="282" spans="2:59" x14ac:dyDescent="0.45">
      <c r="B282" s="2"/>
      <c r="C282" s="2"/>
      <c r="D282" s="2"/>
      <c r="E282" s="2"/>
      <c r="F282" s="2"/>
      <c r="G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row>
    <row r="283" spans="2:59" x14ac:dyDescent="0.45">
      <c r="B283" s="2"/>
      <c r="C283" s="2"/>
      <c r="D283" s="2"/>
      <c r="E283" s="2"/>
      <c r="F283" s="2"/>
      <c r="G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row>
    <row r="284" spans="2:59" x14ac:dyDescent="0.45">
      <c r="B284" s="2"/>
      <c r="C284" s="2"/>
      <c r="D284" s="2"/>
      <c r="E284" s="2"/>
      <c r="F284" s="2"/>
      <c r="G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row>
    <row r="285" spans="2:59" x14ac:dyDescent="0.45">
      <c r="B285" s="2"/>
      <c r="C285" s="2"/>
      <c r="D285" s="2"/>
      <c r="E285" s="2"/>
      <c r="F285" s="2"/>
      <c r="G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row>
    <row r="286" spans="2:59" x14ac:dyDescent="0.45">
      <c r="B286" s="2"/>
      <c r="C286" s="2"/>
      <c r="D286" s="2"/>
      <c r="E286" s="2"/>
      <c r="F286" s="2"/>
      <c r="G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row>
    <row r="287" spans="2:59" x14ac:dyDescent="0.45">
      <c r="B287" s="2"/>
      <c r="C287" s="2"/>
      <c r="D287" s="2"/>
      <c r="E287" s="2"/>
      <c r="F287" s="2"/>
      <c r="G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row>
    <row r="288" spans="2:59" x14ac:dyDescent="0.45">
      <c r="B288" s="2"/>
      <c r="C288" s="2"/>
      <c r="D288" s="2"/>
      <c r="E288" s="2"/>
      <c r="F288" s="2"/>
      <c r="G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row>
    <row r="289" spans="2:59" x14ac:dyDescent="0.45">
      <c r="B289" s="2"/>
      <c r="C289" s="2"/>
      <c r="D289" s="2"/>
      <c r="E289" s="2"/>
      <c r="F289" s="2"/>
      <c r="G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row>
    <row r="290" spans="2:59" x14ac:dyDescent="0.45">
      <c r="B290" s="2"/>
      <c r="C290" s="2"/>
      <c r="D290" s="2"/>
      <c r="E290" s="2"/>
      <c r="F290" s="2"/>
      <c r="G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row>
    <row r="291" spans="2:59" x14ac:dyDescent="0.45">
      <c r="B291" s="2"/>
      <c r="C291" s="2"/>
      <c r="D291" s="2"/>
      <c r="E291" s="2"/>
      <c r="F291" s="2"/>
      <c r="G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row>
    <row r="292" spans="2:59" x14ac:dyDescent="0.45">
      <c r="B292" s="2"/>
      <c r="C292" s="2"/>
      <c r="D292" s="2"/>
      <c r="E292" s="2"/>
      <c r="F292" s="2"/>
      <c r="G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row>
    <row r="293" spans="2:59" x14ac:dyDescent="0.45">
      <c r="B293" s="2"/>
      <c r="C293" s="2"/>
      <c r="D293" s="2"/>
      <c r="E293" s="2"/>
      <c r="F293" s="2"/>
      <c r="G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row>
    <row r="294" spans="2:59" x14ac:dyDescent="0.45">
      <c r="B294" s="2"/>
      <c r="C294" s="2"/>
      <c r="D294" s="2"/>
      <c r="E294" s="2"/>
      <c r="F294" s="2"/>
      <c r="G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row>
    <row r="295" spans="2:59" x14ac:dyDescent="0.45">
      <c r="B295" s="2"/>
      <c r="C295" s="2"/>
      <c r="D295" s="2"/>
      <c r="E295" s="2"/>
      <c r="F295" s="2"/>
      <c r="G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row>
    <row r="296" spans="2:59" x14ac:dyDescent="0.45">
      <c r="B296" s="2"/>
      <c r="C296" s="2"/>
      <c r="D296" s="2"/>
      <c r="E296" s="2"/>
      <c r="F296" s="2"/>
      <c r="G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row>
    <row r="297" spans="2:59" x14ac:dyDescent="0.45">
      <c r="B297" s="2"/>
      <c r="C297" s="2"/>
      <c r="D297" s="2"/>
      <c r="E297" s="2"/>
      <c r="F297" s="2"/>
      <c r="G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row>
    <row r="298" spans="2:59" x14ac:dyDescent="0.45">
      <c r="B298" s="2"/>
      <c r="C298" s="2"/>
      <c r="D298" s="2"/>
      <c r="E298" s="2"/>
      <c r="F298" s="2"/>
      <c r="G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row>
    <row r="299" spans="2:59" x14ac:dyDescent="0.45">
      <c r="B299" s="2"/>
      <c r="C299" s="2"/>
      <c r="D299" s="2"/>
      <c r="E299" s="2"/>
      <c r="F299" s="2"/>
      <c r="G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row>
    <row r="300" spans="2:59" x14ac:dyDescent="0.45">
      <c r="B300" s="2"/>
      <c r="C300" s="2"/>
      <c r="D300" s="2"/>
      <c r="E300" s="2"/>
      <c r="F300" s="2"/>
      <c r="G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row>
    <row r="301" spans="2:59" x14ac:dyDescent="0.45">
      <c r="B301" s="2"/>
      <c r="C301" s="2"/>
      <c r="D301" s="2"/>
      <c r="E301" s="2"/>
      <c r="F301" s="2"/>
      <c r="G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row>
    <row r="302" spans="2:59" x14ac:dyDescent="0.45">
      <c r="B302" s="2"/>
      <c r="C302" s="2"/>
      <c r="D302" s="2"/>
      <c r="E302" s="2"/>
      <c r="F302" s="2"/>
      <c r="G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row>
    <row r="303" spans="2:59" x14ac:dyDescent="0.45">
      <c r="B303" s="2"/>
      <c r="C303" s="2"/>
      <c r="D303" s="2"/>
      <c r="E303" s="2"/>
      <c r="F303" s="2"/>
      <c r="G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row>
    <row r="304" spans="2:59" x14ac:dyDescent="0.45">
      <c r="B304" s="2"/>
      <c r="C304" s="2"/>
      <c r="D304" s="2"/>
      <c r="E304" s="2"/>
      <c r="F304" s="2"/>
      <c r="G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row>
    <row r="305" spans="2:59" x14ac:dyDescent="0.45">
      <c r="B305" s="2"/>
      <c r="C305" s="2"/>
      <c r="D305" s="2"/>
      <c r="E305" s="2"/>
      <c r="F305" s="2"/>
      <c r="G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row>
    <row r="306" spans="2:59" x14ac:dyDescent="0.45">
      <c r="B306" s="2"/>
      <c r="C306" s="2"/>
      <c r="D306" s="2"/>
      <c r="E306" s="2"/>
      <c r="F306" s="2"/>
      <c r="G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row>
    <row r="307" spans="2:59" x14ac:dyDescent="0.45">
      <c r="B307" s="2"/>
      <c r="C307" s="2"/>
      <c r="D307" s="2"/>
      <c r="E307" s="2"/>
      <c r="F307" s="2"/>
      <c r="G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row>
    <row r="308" spans="2:59" x14ac:dyDescent="0.45">
      <c r="B308" s="2"/>
      <c r="C308" s="2"/>
      <c r="D308" s="2"/>
      <c r="E308" s="2"/>
      <c r="F308" s="2"/>
      <c r="G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row>
    <row r="309" spans="2:59" x14ac:dyDescent="0.45">
      <c r="B309" s="2"/>
      <c r="C309" s="2"/>
      <c r="D309" s="2"/>
      <c r="E309" s="2"/>
      <c r="F309" s="2"/>
      <c r="G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row>
    <row r="310" spans="2:59" x14ac:dyDescent="0.45">
      <c r="B310" s="2"/>
      <c r="C310" s="2"/>
      <c r="D310" s="2"/>
      <c r="E310" s="2"/>
      <c r="F310" s="2"/>
      <c r="G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row>
    <row r="311" spans="2:59" x14ac:dyDescent="0.45">
      <c r="B311" s="2"/>
      <c r="C311" s="2"/>
      <c r="D311" s="2"/>
      <c r="E311" s="2"/>
      <c r="F311" s="2"/>
      <c r="G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row>
    <row r="312" spans="2:59" x14ac:dyDescent="0.45">
      <c r="B312" s="2"/>
      <c r="C312" s="2"/>
      <c r="D312" s="2"/>
      <c r="E312" s="2"/>
      <c r="F312" s="2"/>
      <c r="G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row>
    <row r="313" spans="2:59" x14ac:dyDescent="0.45">
      <c r="B313" s="2"/>
      <c r="C313" s="2"/>
      <c r="D313" s="2"/>
      <c r="E313" s="2"/>
      <c r="F313" s="2"/>
      <c r="G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row>
    <row r="314" spans="2:59" x14ac:dyDescent="0.45">
      <c r="B314" s="2"/>
      <c r="C314" s="2"/>
      <c r="D314" s="2"/>
      <c r="E314" s="2"/>
      <c r="F314" s="2"/>
      <c r="G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row>
    <row r="315" spans="2:59" x14ac:dyDescent="0.45">
      <c r="B315" s="2"/>
      <c r="C315" s="2"/>
      <c r="D315" s="2"/>
      <c r="E315" s="2"/>
      <c r="F315" s="2"/>
      <c r="G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row>
    <row r="316" spans="2:59" x14ac:dyDescent="0.45">
      <c r="B316" s="2"/>
      <c r="C316" s="2"/>
      <c r="D316" s="2"/>
      <c r="E316" s="2"/>
      <c r="F316" s="2"/>
      <c r="G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row>
    <row r="317" spans="2:59" x14ac:dyDescent="0.45">
      <c r="B317" s="2"/>
      <c r="C317" s="2"/>
      <c r="D317" s="2"/>
      <c r="E317" s="2"/>
      <c r="F317" s="2"/>
      <c r="G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row>
    <row r="318" spans="2:59" x14ac:dyDescent="0.45">
      <c r="B318" s="2"/>
      <c r="C318" s="2"/>
      <c r="D318" s="2"/>
      <c r="E318" s="2"/>
      <c r="F318" s="2"/>
      <c r="G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row>
    <row r="319" spans="2:59" x14ac:dyDescent="0.45">
      <c r="B319" s="2"/>
      <c r="C319" s="2"/>
      <c r="D319" s="2"/>
      <c r="E319" s="2"/>
      <c r="F319" s="2"/>
      <c r="G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row>
    <row r="320" spans="2:59" x14ac:dyDescent="0.45">
      <c r="B320" s="2"/>
      <c r="C320" s="2"/>
      <c r="D320" s="2"/>
      <c r="E320" s="2"/>
      <c r="F320" s="2"/>
      <c r="G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row>
    <row r="321" spans="2:59" x14ac:dyDescent="0.45">
      <c r="B321" s="2"/>
      <c r="C321" s="2"/>
      <c r="D321" s="2"/>
      <c r="E321" s="2"/>
      <c r="F321" s="2"/>
      <c r="G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row>
    <row r="322" spans="2:59" x14ac:dyDescent="0.45">
      <c r="B322" s="2"/>
      <c r="C322" s="2"/>
      <c r="D322" s="2"/>
      <c r="E322" s="2"/>
      <c r="F322" s="2"/>
      <c r="G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row>
    <row r="323" spans="2:59" x14ac:dyDescent="0.45">
      <c r="B323" s="2"/>
      <c r="C323" s="2"/>
      <c r="D323" s="2"/>
      <c r="E323" s="2"/>
      <c r="F323" s="2"/>
      <c r="G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row>
    <row r="324" spans="2:59" x14ac:dyDescent="0.45">
      <c r="B324" s="2"/>
      <c r="C324" s="2"/>
      <c r="D324" s="2"/>
      <c r="E324" s="2"/>
      <c r="F324" s="2"/>
      <c r="G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row>
    <row r="325" spans="2:59" x14ac:dyDescent="0.45">
      <c r="B325" s="2"/>
      <c r="C325" s="2"/>
      <c r="D325" s="2"/>
      <c r="E325" s="2"/>
      <c r="F325" s="2"/>
      <c r="G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row>
    <row r="326" spans="2:59" x14ac:dyDescent="0.45">
      <c r="B326" s="2"/>
      <c r="C326" s="2"/>
      <c r="D326" s="2"/>
      <c r="E326" s="2"/>
      <c r="F326" s="2"/>
      <c r="G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row>
    <row r="327" spans="2:59" x14ac:dyDescent="0.45">
      <c r="B327" s="2"/>
      <c r="C327" s="2"/>
      <c r="D327" s="2"/>
      <c r="E327" s="2"/>
      <c r="F327" s="2"/>
      <c r="G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row>
    <row r="328" spans="2:59" x14ac:dyDescent="0.45">
      <c r="B328" s="2"/>
      <c r="C328" s="2"/>
      <c r="D328" s="2"/>
      <c r="E328" s="2"/>
      <c r="F328" s="2"/>
      <c r="G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row>
    <row r="329" spans="2:59" x14ac:dyDescent="0.45">
      <c r="B329" s="2"/>
      <c r="C329" s="2"/>
      <c r="D329" s="2"/>
      <c r="E329" s="2"/>
      <c r="F329" s="2"/>
      <c r="G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row>
    <row r="330" spans="2:59" x14ac:dyDescent="0.45">
      <c r="B330" s="2"/>
      <c r="C330" s="2"/>
      <c r="D330" s="2"/>
      <c r="E330" s="2"/>
      <c r="F330" s="2"/>
      <c r="G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row>
    <row r="331" spans="2:59" x14ac:dyDescent="0.45">
      <c r="B331" s="2"/>
      <c r="C331" s="2"/>
      <c r="D331" s="2"/>
      <c r="E331" s="2"/>
      <c r="F331" s="2"/>
      <c r="G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row>
    <row r="332" spans="2:59" x14ac:dyDescent="0.45">
      <c r="B332" s="2"/>
      <c r="C332" s="2"/>
      <c r="D332" s="2"/>
      <c r="E332" s="2"/>
      <c r="F332" s="2"/>
      <c r="G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row>
    <row r="333" spans="2:59" x14ac:dyDescent="0.45">
      <c r="B333" s="2"/>
      <c r="C333" s="2"/>
      <c r="D333" s="2"/>
      <c r="E333" s="2"/>
      <c r="F333" s="2"/>
      <c r="G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row>
    <row r="334" spans="2:59" x14ac:dyDescent="0.45">
      <c r="B334" s="2"/>
      <c r="C334" s="2"/>
      <c r="D334" s="2"/>
      <c r="E334" s="2"/>
      <c r="F334" s="2"/>
      <c r="G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row>
    <row r="335" spans="2:59" x14ac:dyDescent="0.45">
      <c r="B335" s="2"/>
      <c r="C335" s="2"/>
      <c r="D335" s="2"/>
      <c r="E335" s="2"/>
      <c r="F335" s="2"/>
      <c r="G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row>
    <row r="336" spans="2:59" x14ac:dyDescent="0.45">
      <c r="B336" s="2"/>
      <c r="C336" s="2"/>
      <c r="D336" s="2"/>
      <c r="E336" s="2"/>
      <c r="F336" s="2"/>
      <c r="G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row>
    <row r="337" spans="2:59" x14ac:dyDescent="0.45">
      <c r="B337" s="2"/>
      <c r="C337" s="2"/>
      <c r="D337" s="2"/>
      <c r="E337" s="2"/>
      <c r="F337" s="2"/>
      <c r="G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row>
    <row r="338" spans="2:59" x14ac:dyDescent="0.45">
      <c r="B338" s="2"/>
      <c r="C338" s="2"/>
      <c r="D338" s="2"/>
      <c r="E338" s="2"/>
      <c r="F338" s="2"/>
      <c r="G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row>
    <row r="339" spans="2:59" x14ac:dyDescent="0.45">
      <c r="B339" s="2"/>
      <c r="C339" s="2"/>
      <c r="D339" s="2"/>
      <c r="E339" s="2"/>
      <c r="F339" s="2"/>
      <c r="G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row>
    <row r="340" spans="2:59" x14ac:dyDescent="0.45">
      <c r="B340" s="2"/>
      <c r="C340" s="2"/>
      <c r="D340" s="2"/>
      <c r="E340" s="2"/>
      <c r="F340" s="2"/>
      <c r="G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row>
    <row r="341" spans="2:59" x14ac:dyDescent="0.45">
      <c r="B341" s="2"/>
      <c r="C341" s="2"/>
      <c r="D341" s="2"/>
      <c r="E341" s="2"/>
      <c r="F341" s="2"/>
      <c r="G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row>
    <row r="342" spans="2:59" x14ac:dyDescent="0.45">
      <c r="B342" s="2"/>
      <c r="C342" s="2"/>
      <c r="D342" s="2"/>
      <c r="E342" s="2"/>
      <c r="F342" s="2"/>
      <c r="G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row>
    <row r="343" spans="2:59" x14ac:dyDescent="0.45">
      <c r="B343" s="2"/>
      <c r="C343" s="2"/>
      <c r="D343" s="2"/>
      <c r="E343" s="2"/>
      <c r="F343" s="2"/>
      <c r="G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row>
    <row r="344" spans="2:59" x14ac:dyDescent="0.45">
      <c r="B344" s="2"/>
      <c r="C344" s="2"/>
      <c r="D344" s="2"/>
      <c r="E344" s="2"/>
      <c r="F344" s="2"/>
      <c r="G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row>
    <row r="345" spans="2:59" x14ac:dyDescent="0.45">
      <c r="B345" s="2"/>
      <c r="C345" s="2"/>
      <c r="D345" s="2"/>
      <c r="E345" s="2"/>
      <c r="F345" s="2"/>
      <c r="G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row>
    <row r="346" spans="2:59" x14ac:dyDescent="0.45">
      <c r="B346" s="2"/>
      <c r="C346" s="2"/>
      <c r="D346" s="2"/>
      <c r="E346" s="2"/>
      <c r="F346" s="2"/>
      <c r="G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row>
    <row r="347" spans="2:59" x14ac:dyDescent="0.45">
      <c r="B347" s="2"/>
      <c r="C347" s="2"/>
      <c r="D347" s="2"/>
      <c r="E347" s="2"/>
      <c r="F347" s="2"/>
      <c r="G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row>
    <row r="348" spans="2:59" x14ac:dyDescent="0.45">
      <c r="B348" s="2"/>
      <c r="C348" s="2"/>
      <c r="D348" s="2"/>
      <c r="E348" s="2"/>
      <c r="F348" s="2"/>
      <c r="G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row>
    <row r="349" spans="2:59" x14ac:dyDescent="0.45">
      <c r="B349" s="2"/>
      <c r="C349" s="2"/>
      <c r="D349" s="2"/>
      <c r="E349" s="2"/>
      <c r="F349" s="2"/>
      <c r="G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row>
    <row r="350" spans="2:59" x14ac:dyDescent="0.45">
      <c r="B350" s="2"/>
      <c r="C350" s="2"/>
      <c r="D350" s="2"/>
      <c r="E350" s="2"/>
      <c r="F350" s="2"/>
      <c r="G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row>
    <row r="351" spans="2:59" x14ac:dyDescent="0.45">
      <c r="B351" s="2"/>
      <c r="C351" s="2"/>
      <c r="D351" s="2"/>
      <c r="E351" s="2"/>
      <c r="F351" s="2"/>
      <c r="G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row>
    <row r="352" spans="2:59" x14ac:dyDescent="0.45">
      <c r="B352" s="2"/>
      <c r="C352" s="2"/>
      <c r="D352" s="2"/>
      <c r="E352" s="2"/>
      <c r="F352" s="2"/>
      <c r="G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row>
    <row r="353" spans="2:59" x14ac:dyDescent="0.45">
      <c r="B353" s="2"/>
      <c r="C353" s="2"/>
      <c r="D353" s="2"/>
      <c r="E353" s="2"/>
      <c r="F353" s="2"/>
      <c r="G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row>
    <row r="354" spans="2:59" x14ac:dyDescent="0.45">
      <c r="B354" s="2"/>
      <c r="C354" s="2"/>
      <c r="D354" s="2"/>
      <c r="E354" s="2"/>
      <c r="F354" s="2"/>
      <c r="G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row>
    <row r="355" spans="2:59" x14ac:dyDescent="0.45">
      <c r="B355" s="2"/>
      <c r="C355" s="2"/>
      <c r="D355" s="2"/>
      <c r="E355" s="2"/>
      <c r="F355" s="2"/>
      <c r="G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row>
    <row r="356" spans="2:59" x14ac:dyDescent="0.45">
      <c r="B356" s="2"/>
      <c r="C356" s="2"/>
      <c r="D356" s="2"/>
      <c r="E356" s="2"/>
      <c r="F356" s="2"/>
      <c r="G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row>
    <row r="357" spans="2:59" x14ac:dyDescent="0.45">
      <c r="B357" s="2"/>
      <c r="C357" s="2"/>
      <c r="D357" s="2"/>
      <c r="E357" s="2"/>
      <c r="F357" s="2"/>
      <c r="G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row>
    <row r="358" spans="2:59" x14ac:dyDescent="0.45">
      <c r="B358" s="2"/>
      <c r="C358" s="2"/>
      <c r="D358" s="2"/>
      <c r="E358" s="2"/>
      <c r="F358" s="2"/>
      <c r="G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row>
    <row r="359" spans="2:59" x14ac:dyDescent="0.45">
      <c r="B359" s="2"/>
      <c r="C359" s="2"/>
      <c r="D359" s="2"/>
      <c r="E359" s="2"/>
      <c r="F359" s="2"/>
      <c r="G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row>
    <row r="360" spans="2:59" x14ac:dyDescent="0.45">
      <c r="B360" s="2"/>
      <c r="C360" s="2"/>
      <c r="D360" s="2"/>
      <c r="E360" s="2"/>
      <c r="F360" s="2"/>
      <c r="G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row>
    <row r="361" spans="2:59" x14ac:dyDescent="0.45">
      <c r="B361" s="2"/>
      <c r="C361" s="2"/>
      <c r="D361" s="2"/>
      <c r="E361" s="2"/>
      <c r="F361" s="2"/>
      <c r="G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row>
    <row r="362" spans="2:59" x14ac:dyDescent="0.45">
      <c r="B362" s="2"/>
      <c r="C362" s="2"/>
      <c r="D362" s="2"/>
      <c r="E362" s="2"/>
      <c r="F362" s="2"/>
      <c r="G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row>
    <row r="363" spans="2:59" x14ac:dyDescent="0.45">
      <c r="B363" s="2"/>
      <c r="C363" s="2"/>
      <c r="D363" s="2"/>
      <c r="E363" s="2"/>
      <c r="F363" s="2"/>
      <c r="G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row>
    <row r="364" spans="2:59" x14ac:dyDescent="0.45">
      <c r="B364" s="2"/>
      <c r="C364" s="2"/>
      <c r="D364" s="2"/>
      <c r="E364" s="2"/>
      <c r="F364" s="2"/>
      <c r="G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row>
    <row r="365" spans="2:59" x14ac:dyDescent="0.45">
      <c r="B365" s="2"/>
      <c r="C365" s="2"/>
      <c r="D365" s="2"/>
      <c r="E365" s="2"/>
      <c r="F365" s="2"/>
      <c r="G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row>
    <row r="366" spans="2:59" x14ac:dyDescent="0.45">
      <c r="B366" s="2"/>
      <c r="C366" s="2"/>
      <c r="D366" s="2"/>
      <c r="E366" s="2"/>
      <c r="F366" s="2"/>
      <c r="G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row>
    <row r="367" spans="2:59" x14ac:dyDescent="0.45">
      <c r="B367" s="2"/>
      <c r="C367" s="2"/>
      <c r="D367" s="2"/>
      <c r="E367" s="2"/>
      <c r="F367" s="2"/>
      <c r="G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row>
    <row r="368" spans="2:59" x14ac:dyDescent="0.45">
      <c r="B368" s="2"/>
      <c r="C368" s="2"/>
      <c r="D368" s="2"/>
      <c r="E368" s="2"/>
      <c r="F368" s="2"/>
      <c r="G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row>
    <row r="369" spans="2:59" x14ac:dyDescent="0.45">
      <c r="B369" s="2"/>
      <c r="C369" s="2"/>
      <c r="D369" s="2"/>
      <c r="E369" s="2"/>
      <c r="F369" s="2"/>
      <c r="G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row>
    <row r="370" spans="2:59" x14ac:dyDescent="0.45">
      <c r="B370" s="2"/>
      <c r="C370" s="2"/>
      <c r="D370" s="2"/>
      <c r="E370" s="2"/>
      <c r="F370" s="2"/>
      <c r="G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row>
    <row r="371" spans="2:59" x14ac:dyDescent="0.45">
      <c r="B371" s="2"/>
      <c r="C371" s="2"/>
      <c r="D371" s="2"/>
      <c r="E371" s="2"/>
      <c r="F371" s="2"/>
      <c r="G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row>
    <row r="372" spans="2:59" x14ac:dyDescent="0.45">
      <c r="B372" s="2"/>
      <c r="C372" s="2"/>
      <c r="D372" s="2"/>
      <c r="E372" s="2"/>
      <c r="F372" s="2"/>
      <c r="G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row>
    <row r="373" spans="2:59" x14ac:dyDescent="0.45">
      <c r="B373" s="2"/>
      <c r="C373" s="2"/>
      <c r="D373" s="2"/>
      <c r="E373" s="2"/>
      <c r="F373" s="2"/>
      <c r="G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row>
    <row r="374" spans="2:59" x14ac:dyDescent="0.45">
      <c r="B374" s="2"/>
      <c r="C374" s="2"/>
      <c r="D374" s="2"/>
      <c r="E374" s="2"/>
      <c r="F374" s="2"/>
      <c r="G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row>
    <row r="375" spans="2:59" x14ac:dyDescent="0.45">
      <c r="B375" s="2"/>
      <c r="C375" s="2"/>
      <c r="D375" s="2"/>
      <c r="E375" s="2"/>
      <c r="F375" s="2"/>
      <c r="G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row>
    <row r="376" spans="2:59" x14ac:dyDescent="0.45">
      <c r="B376" s="2"/>
      <c r="C376" s="2"/>
      <c r="D376" s="2"/>
      <c r="E376" s="2"/>
      <c r="F376" s="2"/>
      <c r="G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row>
    <row r="377" spans="2:59" x14ac:dyDescent="0.45">
      <c r="B377" s="2"/>
      <c r="C377" s="2"/>
      <c r="D377" s="2"/>
      <c r="E377" s="2"/>
      <c r="F377" s="2"/>
      <c r="G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row>
    <row r="378" spans="2:59" x14ac:dyDescent="0.45">
      <c r="B378" s="2"/>
      <c r="C378" s="2"/>
      <c r="D378" s="2"/>
      <c r="E378" s="2"/>
      <c r="F378" s="2"/>
      <c r="G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row>
    <row r="379" spans="2:59" x14ac:dyDescent="0.45">
      <c r="B379" s="2"/>
      <c r="C379" s="2"/>
      <c r="D379" s="2"/>
      <c r="E379" s="2"/>
      <c r="F379" s="2"/>
      <c r="G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row>
    <row r="380" spans="2:59" x14ac:dyDescent="0.45">
      <c r="B380" s="2"/>
      <c r="C380" s="2"/>
      <c r="D380" s="2"/>
      <c r="E380" s="2"/>
      <c r="F380" s="2"/>
      <c r="G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row>
    <row r="381" spans="2:59" x14ac:dyDescent="0.45">
      <c r="B381" s="2"/>
      <c r="C381" s="2"/>
      <c r="D381" s="2"/>
      <c r="E381" s="2"/>
      <c r="F381" s="2"/>
      <c r="G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row>
    <row r="382" spans="2:59" x14ac:dyDescent="0.45">
      <c r="B382" s="2"/>
      <c r="C382" s="2"/>
      <c r="D382" s="2"/>
      <c r="E382" s="2"/>
      <c r="F382" s="2"/>
      <c r="G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row>
    <row r="383" spans="2:59" x14ac:dyDescent="0.45">
      <c r="B383" s="2"/>
      <c r="C383" s="2"/>
      <c r="D383" s="2"/>
      <c r="E383" s="2"/>
      <c r="F383" s="2"/>
      <c r="G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row>
    <row r="384" spans="2:59" x14ac:dyDescent="0.45">
      <c r="B384" s="2"/>
      <c r="C384" s="2"/>
      <c r="D384" s="2"/>
      <c r="E384" s="2"/>
      <c r="F384" s="2"/>
      <c r="G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row>
    <row r="385" spans="2:59" x14ac:dyDescent="0.45">
      <c r="B385" s="2"/>
      <c r="C385" s="2"/>
      <c r="D385" s="2"/>
      <c r="E385" s="2"/>
      <c r="F385" s="2"/>
      <c r="G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row>
    <row r="386" spans="2:59" x14ac:dyDescent="0.45">
      <c r="B386" s="2"/>
      <c r="C386" s="2"/>
      <c r="D386" s="2"/>
      <c r="E386" s="2"/>
      <c r="F386" s="2"/>
      <c r="G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row>
    <row r="387" spans="2:59" x14ac:dyDescent="0.45">
      <c r="B387" s="2"/>
      <c r="C387" s="2"/>
      <c r="D387" s="2"/>
      <c r="E387" s="2"/>
      <c r="F387" s="2"/>
      <c r="G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row>
    <row r="388" spans="2:59" x14ac:dyDescent="0.45">
      <c r="B388" s="2"/>
      <c r="C388" s="2"/>
      <c r="D388" s="2"/>
      <c r="E388" s="2"/>
      <c r="F388" s="2"/>
      <c r="G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row>
    <row r="389" spans="2:59" x14ac:dyDescent="0.45">
      <c r="B389" s="2"/>
      <c r="C389" s="2"/>
      <c r="D389" s="2"/>
      <c r="E389" s="2"/>
      <c r="F389" s="2"/>
      <c r="G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row>
    <row r="390" spans="2:59" x14ac:dyDescent="0.45">
      <c r="B390" s="2"/>
      <c r="C390" s="2"/>
      <c r="D390" s="2"/>
      <c r="E390" s="2"/>
      <c r="F390" s="2"/>
      <c r="G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row>
    <row r="391" spans="2:59" x14ac:dyDescent="0.45">
      <c r="B391" s="2"/>
      <c r="C391" s="2"/>
      <c r="D391" s="2"/>
      <c r="E391" s="2"/>
      <c r="F391" s="2"/>
      <c r="G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row>
    <row r="392" spans="2:59" x14ac:dyDescent="0.45">
      <c r="B392" s="2"/>
      <c r="C392" s="2"/>
      <c r="D392" s="2"/>
      <c r="E392" s="2"/>
      <c r="F392" s="2"/>
      <c r="G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row>
    <row r="393" spans="2:59" x14ac:dyDescent="0.45">
      <c r="B393" s="2"/>
      <c r="C393" s="2"/>
      <c r="D393" s="2"/>
      <c r="E393" s="2"/>
      <c r="F393" s="2"/>
      <c r="G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row>
    <row r="394" spans="2:59" x14ac:dyDescent="0.45">
      <c r="B394" s="2"/>
      <c r="C394" s="2"/>
      <c r="D394" s="2"/>
      <c r="E394" s="2"/>
      <c r="F394" s="2"/>
      <c r="G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row>
    <row r="395" spans="2:59" x14ac:dyDescent="0.45">
      <c r="B395" s="2"/>
      <c r="C395" s="2"/>
      <c r="D395" s="2"/>
      <c r="E395" s="2"/>
      <c r="F395" s="2"/>
      <c r="G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row>
    <row r="396" spans="2:59" x14ac:dyDescent="0.45">
      <c r="B396" s="2"/>
      <c r="C396" s="2"/>
      <c r="D396" s="2"/>
      <c r="E396" s="2"/>
      <c r="F396" s="2"/>
      <c r="G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row>
    <row r="397" spans="2:59" x14ac:dyDescent="0.45">
      <c r="B397" s="2"/>
      <c r="C397" s="2"/>
      <c r="D397" s="2"/>
      <c r="E397" s="2"/>
      <c r="F397" s="2"/>
      <c r="G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row>
    <row r="398" spans="2:59" x14ac:dyDescent="0.45">
      <c r="B398" s="2"/>
      <c r="C398" s="2"/>
      <c r="D398" s="2"/>
      <c r="E398" s="2"/>
      <c r="F398" s="2"/>
      <c r="G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row>
    <row r="399" spans="2:59" x14ac:dyDescent="0.45">
      <c r="B399" s="2"/>
      <c r="C399" s="2"/>
      <c r="D399" s="2"/>
      <c r="E399" s="2"/>
      <c r="F399" s="2"/>
      <c r="G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row>
    <row r="400" spans="2:59" x14ac:dyDescent="0.45">
      <c r="B400" s="2"/>
      <c r="C400" s="2"/>
      <c r="D400" s="2"/>
      <c r="E400" s="2"/>
      <c r="F400" s="2"/>
      <c r="G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row>
    <row r="401" spans="2:59" x14ac:dyDescent="0.45">
      <c r="B401" s="2"/>
      <c r="C401" s="2"/>
      <c r="D401" s="2"/>
      <c r="E401" s="2"/>
      <c r="F401" s="2"/>
      <c r="G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row>
    <row r="402" spans="2:59" x14ac:dyDescent="0.45">
      <c r="B402" s="2"/>
      <c r="C402" s="2"/>
      <c r="D402" s="2"/>
      <c r="E402" s="2"/>
      <c r="F402" s="2"/>
      <c r="G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row>
    <row r="403" spans="2:59" x14ac:dyDescent="0.45">
      <c r="B403" s="2"/>
      <c r="C403" s="2"/>
      <c r="D403" s="2"/>
      <c r="E403" s="2"/>
      <c r="F403" s="2"/>
      <c r="G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row>
    <row r="404" spans="2:59" x14ac:dyDescent="0.45">
      <c r="B404" s="2"/>
      <c r="C404" s="2"/>
      <c r="D404" s="2"/>
      <c r="E404" s="2"/>
      <c r="F404" s="2"/>
      <c r="G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row>
    <row r="405" spans="2:59" x14ac:dyDescent="0.45">
      <c r="B405" s="2"/>
      <c r="C405" s="2"/>
      <c r="D405" s="2"/>
      <c r="E405" s="2"/>
      <c r="F405" s="2"/>
      <c r="G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row>
    <row r="406" spans="2:59" x14ac:dyDescent="0.45">
      <c r="B406" s="2"/>
      <c r="C406" s="2"/>
      <c r="D406" s="2"/>
      <c r="E406" s="2"/>
      <c r="F406" s="2"/>
      <c r="G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row>
    <row r="407" spans="2:59" x14ac:dyDescent="0.45">
      <c r="B407" s="2"/>
      <c r="C407" s="2"/>
      <c r="D407" s="2"/>
      <c r="E407" s="2"/>
      <c r="F407" s="2"/>
      <c r="G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row>
    <row r="408" spans="2:59" x14ac:dyDescent="0.45">
      <c r="B408" s="2"/>
      <c r="C408" s="2"/>
      <c r="D408" s="2"/>
      <c r="E408" s="2"/>
      <c r="F408" s="2"/>
      <c r="G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row>
    <row r="409" spans="2:59" x14ac:dyDescent="0.45">
      <c r="B409" s="2"/>
      <c r="C409" s="2"/>
      <c r="D409" s="2"/>
      <c r="E409" s="2"/>
      <c r="F409" s="2"/>
      <c r="G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row>
    <row r="410" spans="2:59" x14ac:dyDescent="0.45">
      <c r="B410" s="2"/>
      <c r="C410" s="2"/>
      <c r="D410" s="2"/>
      <c r="E410" s="2"/>
      <c r="F410" s="2"/>
      <c r="G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row>
    <row r="411" spans="2:59" x14ac:dyDescent="0.45">
      <c r="B411" s="2"/>
      <c r="C411" s="2"/>
      <c r="D411" s="2"/>
      <c r="E411" s="2"/>
      <c r="F411" s="2"/>
      <c r="G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row>
    <row r="412" spans="2:59" x14ac:dyDescent="0.45">
      <c r="B412" s="2"/>
      <c r="C412" s="2"/>
      <c r="D412" s="2"/>
      <c r="E412" s="2"/>
      <c r="F412" s="2"/>
      <c r="G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row>
    <row r="413" spans="2:59" x14ac:dyDescent="0.45">
      <c r="B413" s="2"/>
      <c r="C413" s="2"/>
      <c r="D413" s="2"/>
      <c r="E413" s="2"/>
      <c r="F413" s="2"/>
      <c r="G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row>
    <row r="414" spans="2:59" x14ac:dyDescent="0.45">
      <c r="B414" s="2"/>
      <c r="C414" s="2"/>
      <c r="D414" s="2"/>
      <c r="E414" s="2"/>
      <c r="F414" s="2"/>
      <c r="G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row>
    <row r="415" spans="2:59" x14ac:dyDescent="0.45">
      <c r="B415" s="2"/>
      <c r="C415" s="2"/>
      <c r="D415" s="2"/>
      <c r="E415" s="2"/>
      <c r="F415" s="2"/>
      <c r="G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row>
    <row r="416" spans="2:59" x14ac:dyDescent="0.45">
      <c r="B416" s="2"/>
      <c r="C416" s="2"/>
      <c r="D416" s="2"/>
      <c r="E416" s="2"/>
      <c r="F416" s="2"/>
      <c r="G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row>
    <row r="417" spans="2:59" x14ac:dyDescent="0.45">
      <c r="B417" s="2"/>
      <c r="C417" s="2"/>
      <c r="D417" s="2"/>
      <c r="E417" s="2"/>
      <c r="F417" s="2"/>
      <c r="G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row>
    <row r="418" spans="2:59" x14ac:dyDescent="0.45">
      <c r="B418" s="2"/>
      <c r="C418" s="2"/>
      <c r="D418" s="2"/>
      <c r="E418" s="2"/>
      <c r="F418" s="2"/>
      <c r="G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row>
    <row r="419" spans="2:59" x14ac:dyDescent="0.45">
      <c r="B419" s="2"/>
      <c r="C419" s="2"/>
      <c r="D419" s="2"/>
      <c r="E419" s="2"/>
      <c r="F419" s="2"/>
      <c r="G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row>
    <row r="420" spans="2:59" x14ac:dyDescent="0.45">
      <c r="B420" s="2"/>
      <c r="C420" s="2"/>
      <c r="D420" s="2"/>
      <c r="E420" s="2"/>
      <c r="F420" s="2"/>
      <c r="G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row>
    <row r="421" spans="2:59" x14ac:dyDescent="0.45">
      <c r="B421" s="2"/>
      <c r="C421" s="2"/>
      <c r="D421" s="2"/>
      <c r="E421" s="2"/>
      <c r="F421" s="2"/>
      <c r="G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row>
    <row r="422" spans="2:59" x14ac:dyDescent="0.45">
      <c r="B422" s="2"/>
      <c r="C422" s="2"/>
      <c r="D422" s="2"/>
      <c r="E422" s="2"/>
      <c r="F422" s="2"/>
      <c r="G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row>
    <row r="423" spans="2:59" x14ac:dyDescent="0.45">
      <c r="B423" s="2"/>
      <c r="C423" s="2"/>
      <c r="D423" s="2"/>
      <c r="E423" s="2"/>
      <c r="F423" s="2"/>
      <c r="G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row>
    <row r="424" spans="2:59" x14ac:dyDescent="0.45">
      <c r="B424" s="2"/>
      <c r="C424" s="2"/>
      <c r="D424" s="2"/>
      <c r="E424" s="2"/>
      <c r="F424" s="2"/>
      <c r="G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row>
    <row r="425" spans="2:59" x14ac:dyDescent="0.45">
      <c r="B425" s="2"/>
      <c r="C425" s="2"/>
      <c r="D425" s="2"/>
      <c r="E425" s="2"/>
      <c r="F425" s="2"/>
      <c r="G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row>
    <row r="426" spans="2:59" x14ac:dyDescent="0.45">
      <c r="B426" s="2"/>
      <c r="C426" s="2"/>
      <c r="D426" s="2"/>
      <c r="E426" s="2"/>
      <c r="F426" s="2"/>
      <c r="G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row>
    <row r="427" spans="2:59" x14ac:dyDescent="0.45">
      <c r="B427" s="2"/>
      <c r="C427" s="2"/>
      <c r="D427" s="2"/>
      <c r="E427" s="2"/>
      <c r="F427" s="2"/>
      <c r="G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row>
    <row r="428" spans="2:59" x14ac:dyDescent="0.45">
      <c r="B428" s="2"/>
      <c r="C428" s="2"/>
      <c r="D428" s="2"/>
      <c r="E428" s="2"/>
      <c r="F428" s="2"/>
      <c r="G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row>
    <row r="429" spans="2:59" x14ac:dyDescent="0.45">
      <c r="B429" s="2"/>
      <c r="C429" s="2"/>
      <c r="D429" s="2"/>
      <c r="E429" s="2"/>
      <c r="F429" s="2"/>
      <c r="G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row>
    <row r="430" spans="2:59" x14ac:dyDescent="0.45">
      <c r="B430" s="2"/>
      <c r="C430" s="2"/>
      <c r="D430" s="2"/>
      <c r="E430" s="2"/>
      <c r="F430" s="2"/>
      <c r="G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row>
    <row r="431" spans="2:59" x14ac:dyDescent="0.45">
      <c r="B431" s="2"/>
      <c r="C431" s="2"/>
      <c r="D431" s="2"/>
      <c r="E431" s="2"/>
      <c r="F431" s="2"/>
      <c r="G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row>
    <row r="432" spans="2:59" x14ac:dyDescent="0.45">
      <c r="B432" s="2"/>
      <c r="C432" s="2"/>
      <c r="D432" s="2"/>
      <c r="E432" s="2"/>
      <c r="F432" s="2"/>
      <c r="G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row>
    <row r="433" spans="2:59" x14ac:dyDescent="0.45">
      <c r="B433" s="2"/>
      <c r="C433" s="2"/>
      <c r="D433" s="2"/>
      <c r="E433" s="2"/>
      <c r="F433" s="2"/>
      <c r="G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row>
    <row r="434" spans="2:59" x14ac:dyDescent="0.45">
      <c r="B434" s="2"/>
      <c r="C434" s="2"/>
      <c r="D434" s="2"/>
      <c r="E434" s="2"/>
      <c r="F434" s="2"/>
      <c r="G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row>
    <row r="435" spans="2:59" x14ac:dyDescent="0.45">
      <c r="B435" s="2"/>
      <c r="C435" s="2"/>
      <c r="D435" s="2"/>
      <c r="E435" s="2"/>
      <c r="F435" s="2"/>
      <c r="G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row>
    <row r="436" spans="2:59" x14ac:dyDescent="0.45">
      <c r="B436" s="2"/>
      <c r="C436" s="2"/>
      <c r="D436" s="2"/>
      <c r="E436" s="2"/>
      <c r="F436" s="2"/>
      <c r="G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row>
    <row r="437" spans="2:59" x14ac:dyDescent="0.45">
      <c r="B437" s="2"/>
      <c r="C437" s="2"/>
      <c r="D437" s="2"/>
      <c r="E437" s="2"/>
      <c r="F437" s="2"/>
      <c r="G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row>
    <row r="438" spans="2:59" x14ac:dyDescent="0.45">
      <c r="B438" s="2"/>
      <c r="C438" s="2"/>
      <c r="D438" s="2"/>
      <c r="E438" s="2"/>
      <c r="F438" s="2"/>
      <c r="G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row>
    <row r="439" spans="2:59" x14ac:dyDescent="0.45">
      <c r="B439" s="2"/>
      <c r="C439" s="2"/>
      <c r="D439" s="2"/>
      <c r="E439" s="2"/>
      <c r="F439" s="2"/>
      <c r="G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row>
    <row r="440" spans="2:59" x14ac:dyDescent="0.45">
      <c r="B440" s="2"/>
      <c r="C440" s="2"/>
      <c r="D440" s="2"/>
      <c r="E440" s="2"/>
      <c r="F440" s="2"/>
      <c r="G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row>
    <row r="441" spans="2:59" x14ac:dyDescent="0.45">
      <c r="B441" s="2"/>
      <c r="C441" s="2"/>
      <c r="D441" s="2"/>
      <c r="E441" s="2"/>
      <c r="F441" s="2"/>
      <c r="G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row>
    <row r="442" spans="2:59" x14ac:dyDescent="0.45">
      <c r="B442" s="2"/>
      <c r="C442" s="2"/>
      <c r="D442" s="2"/>
      <c r="E442" s="2"/>
      <c r="F442" s="2"/>
      <c r="G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row>
    <row r="443" spans="2:59" x14ac:dyDescent="0.45">
      <c r="B443" s="2"/>
      <c r="C443" s="2"/>
      <c r="D443" s="2"/>
      <c r="E443" s="2"/>
      <c r="F443" s="2"/>
      <c r="G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row>
    <row r="444" spans="2:59" x14ac:dyDescent="0.45">
      <c r="B444" s="2"/>
      <c r="C444" s="2"/>
      <c r="D444" s="2"/>
      <c r="E444" s="2"/>
      <c r="F444" s="2"/>
      <c r="G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row>
    <row r="445" spans="2:59" x14ac:dyDescent="0.45">
      <c r="B445" s="2"/>
      <c r="C445" s="2"/>
      <c r="D445" s="2"/>
      <c r="E445" s="2"/>
      <c r="F445" s="2"/>
      <c r="G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row>
    <row r="446" spans="2:59" x14ac:dyDescent="0.45">
      <c r="B446" s="2"/>
      <c r="C446" s="2"/>
      <c r="D446" s="2"/>
      <c r="E446" s="2"/>
      <c r="F446" s="2"/>
      <c r="G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row>
    <row r="447" spans="2:59" x14ac:dyDescent="0.45">
      <c r="B447" s="2"/>
      <c r="C447" s="2"/>
      <c r="D447" s="2"/>
      <c r="E447" s="2"/>
      <c r="F447" s="2"/>
      <c r="G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row>
    <row r="448" spans="2:59" x14ac:dyDescent="0.45">
      <c r="B448" s="2"/>
      <c r="C448" s="2"/>
      <c r="D448" s="2"/>
      <c r="E448" s="2"/>
      <c r="F448" s="2"/>
      <c r="G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row>
    <row r="449" spans="2:59" x14ac:dyDescent="0.45">
      <c r="B449" s="2"/>
      <c r="C449" s="2"/>
      <c r="D449" s="2"/>
      <c r="E449" s="2"/>
      <c r="F449" s="2"/>
      <c r="G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row>
    <row r="450" spans="2:59" x14ac:dyDescent="0.45">
      <c r="B450" s="2"/>
      <c r="C450" s="2"/>
      <c r="D450" s="2"/>
      <c r="E450" s="2"/>
      <c r="F450" s="2"/>
      <c r="G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row>
    <row r="451" spans="2:59" x14ac:dyDescent="0.45">
      <c r="B451" s="2"/>
      <c r="C451" s="2"/>
      <c r="D451" s="2"/>
      <c r="E451" s="2"/>
      <c r="F451" s="2"/>
      <c r="G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row>
    <row r="452" spans="2:59" x14ac:dyDescent="0.45">
      <c r="B452" s="2"/>
      <c r="C452" s="2"/>
      <c r="D452" s="2"/>
      <c r="E452" s="2"/>
      <c r="F452" s="2"/>
      <c r="G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row>
    <row r="453" spans="2:59" x14ac:dyDescent="0.45">
      <c r="B453" s="2"/>
      <c r="C453" s="2"/>
      <c r="D453" s="2"/>
      <c r="E453" s="2"/>
      <c r="F453" s="2"/>
      <c r="G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row>
    <row r="454" spans="2:59" x14ac:dyDescent="0.45">
      <c r="B454" s="2"/>
      <c r="C454" s="2"/>
      <c r="D454" s="2"/>
      <c r="E454" s="2"/>
      <c r="F454" s="2"/>
      <c r="G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row>
    <row r="455" spans="2:59" x14ac:dyDescent="0.45">
      <c r="B455" s="2"/>
      <c r="C455" s="2"/>
      <c r="D455" s="2"/>
      <c r="E455" s="2"/>
      <c r="F455" s="2"/>
      <c r="G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row>
    <row r="456" spans="2:59" x14ac:dyDescent="0.45">
      <c r="B456" s="2"/>
      <c r="C456" s="2"/>
      <c r="D456" s="2"/>
      <c r="E456" s="2"/>
      <c r="F456" s="2"/>
      <c r="G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row>
    <row r="457" spans="2:59" x14ac:dyDescent="0.45">
      <c r="B457" s="2"/>
      <c r="C457" s="2"/>
      <c r="D457" s="2"/>
      <c r="E457" s="2"/>
      <c r="F457" s="2"/>
      <c r="G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row>
    <row r="458" spans="2:59" x14ac:dyDescent="0.45">
      <c r="B458" s="2"/>
      <c r="C458" s="2"/>
      <c r="D458" s="2"/>
      <c r="E458" s="2"/>
      <c r="F458" s="2"/>
      <c r="G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row>
    <row r="459" spans="2:59" x14ac:dyDescent="0.45">
      <c r="B459" s="2"/>
      <c r="C459" s="2"/>
      <c r="D459" s="2"/>
      <c r="E459" s="2"/>
      <c r="F459" s="2"/>
      <c r="G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row>
    <row r="460" spans="2:59" x14ac:dyDescent="0.45">
      <c r="B460" s="2"/>
      <c r="C460" s="2"/>
      <c r="D460" s="2"/>
      <c r="E460" s="2"/>
      <c r="F460" s="2"/>
      <c r="G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row>
    <row r="461" spans="2:59" x14ac:dyDescent="0.45">
      <c r="B461" s="2"/>
      <c r="C461" s="2"/>
      <c r="D461" s="2"/>
      <c r="E461" s="2"/>
      <c r="F461" s="2"/>
      <c r="G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row>
    <row r="462" spans="2:59" x14ac:dyDescent="0.45">
      <c r="B462" s="2"/>
      <c r="C462" s="2"/>
      <c r="D462" s="2"/>
      <c r="E462" s="2"/>
      <c r="F462" s="2"/>
      <c r="G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row>
    <row r="463" spans="2:59" x14ac:dyDescent="0.45">
      <c r="B463" s="2"/>
      <c r="C463" s="2"/>
      <c r="D463" s="2"/>
      <c r="E463" s="2"/>
      <c r="F463" s="2"/>
      <c r="G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row>
    <row r="464" spans="2:59" x14ac:dyDescent="0.45">
      <c r="B464" s="2"/>
      <c r="C464" s="2"/>
      <c r="D464" s="2"/>
      <c r="E464" s="2"/>
      <c r="F464" s="2"/>
      <c r="G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row>
    <row r="465" spans="2:59" x14ac:dyDescent="0.45">
      <c r="B465" s="2"/>
      <c r="C465" s="2"/>
      <c r="D465" s="2"/>
      <c r="E465" s="2"/>
      <c r="F465" s="2"/>
      <c r="G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row>
    <row r="466" spans="2:59" x14ac:dyDescent="0.45">
      <c r="B466" s="2"/>
      <c r="C466" s="2"/>
      <c r="D466" s="2"/>
      <c r="E466" s="2"/>
      <c r="F466" s="2"/>
      <c r="G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row>
    <row r="467" spans="2:59" x14ac:dyDescent="0.45">
      <c r="B467" s="2"/>
      <c r="C467" s="2"/>
      <c r="D467" s="2"/>
      <c r="E467" s="2"/>
      <c r="F467" s="2"/>
      <c r="G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row>
    <row r="468" spans="2:59" x14ac:dyDescent="0.45">
      <c r="B468" s="2"/>
      <c r="C468" s="2"/>
      <c r="D468" s="2"/>
      <c r="E468" s="2"/>
      <c r="F468" s="2"/>
      <c r="G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row>
    <row r="469" spans="2:59" x14ac:dyDescent="0.45">
      <c r="B469" s="2"/>
      <c r="C469" s="2"/>
      <c r="D469" s="2"/>
      <c r="E469" s="2"/>
      <c r="F469" s="2"/>
      <c r="G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row>
    <row r="470" spans="2:59" x14ac:dyDescent="0.45">
      <c r="B470" s="2"/>
      <c r="C470" s="2"/>
      <c r="D470" s="2"/>
      <c r="E470" s="2"/>
      <c r="F470" s="2"/>
      <c r="G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row>
    <row r="471" spans="2:59" x14ac:dyDescent="0.45">
      <c r="B471" s="2"/>
      <c r="C471" s="2"/>
      <c r="D471" s="2"/>
      <c r="E471" s="2"/>
      <c r="F471" s="2"/>
      <c r="G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row>
    <row r="472" spans="2:59" x14ac:dyDescent="0.45">
      <c r="B472" s="2"/>
      <c r="C472" s="2"/>
      <c r="D472" s="2"/>
      <c r="E472" s="2"/>
      <c r="F472" s="2"/>
      <c r="G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row>
    <row r="473" spans="2:59" x14ac:dyDescent="0.45">
      <c r="B473" s="2"/>
      <c r="C473" s="2"/>
      <c r="D473" s="2"/>
      <c r="E473" s="2"/>
      <c r="F473" s="2"/>
      <c r="G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row>
    <row r="474" spans="2:59" x14ac:dyDescent="0.45">
      <c r="B474" s="2"/>
      <c r="C474" s="2"/>
      <c r="D474" s="2"/>
      <c r="E474" s="2"/>
      <c r="F474" s="2"/>
      <c r="G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row>
    <row r="475" spans="2:59" x14ac:dyDescent="0.45">
      <c r="B475" s="2"/>
      <c r="C475" s="2"/>
      <c r="D475" s="2"/>
      <c r="E475" s="2"/>
      <c r="F475" s="2"/>
      <c r="G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row>
    <row r="476" spans="2:59" x14ac:dyDescent="0.45">
      <c r="B476" s="2"/>
      <c r="C476" s="2"/>
      <c r="D476" s="2"/>
      <c r="E476" s="2"/>
      <c r="F476" s="2"/>
      <c r="G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row>
    <row r="477" spans="2:59" x14ac:dyDescent="0.45">
      <c r="B477" s="2"/>
      <c r="C477" s="2"/>
      <c r="D477" s="2"/>
      <c r="E477" s="2"/>
      <c r="F477" s="2"/>
      <c r="G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row>
    <row r="478" spans="2:59" x14ac:dyDescent="0.45">
      <c r="B478" s="2"/>
      <c r="C478" s="2"/>
      <c r="D478" s="2"/>
      <c r="E478" s="2"/>
      <c r="F478" s="2"/>
      <c r="G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row>
    <row r="479" spans="2:59" x14ac:dyDescent="0.45">
      <c r="B479" s="2"/>
      <c r="C479" s="2"/>
      <c r="D479" s="2"/>
      <c r="E479" s="2"/>
      <c r="F479" s="2"/>
      <c r="G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row>
    <row r="480" spans="2:59" x14ac:dyDescent="0.45">
      <c r="B480" s="2"/>
      <c r="C480" s="2"/>
      <c r="D480" s="2"/>
      <c r="E480" s="2"/>
      <c r="F480" s="2"/>
      <c r="G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row>
    <row r="481" spans="2:59" x14ac:dyDescent="0.45">
      <c r="B481" s="2"/>
      <c r="C481" s="2"/>
      <c r="D481" s="2"/>
      <c r="E481" s="2"/>
      <c r="F481" s="2"/>
      <c r="G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row>
    <row r="482" spans="2:59" x14ac:dyDescent="0.45">
      <c r="B482" s="2"/>
      <c r="C482" s="2"/>
      <c r="D482" s="2"/>
      <c r="E482" s="2"/>
      <c r="F482" s="2"/>
      <c r="G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row>
    <row r="483" spans="2:59" x14ac:dyDescent="0.45">
      <c r="B483" s="2"/>
      <c r="C483" s="2"/>
      <c r="D483" s="2"/>
      <c r="E483" s="2"/>
      <c r="F483" s="2"/>
      <c r="G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row>
    <row r="484" spans="2:59" x14ac:dyDescent="0.45">
      <c r="B484" s="2"/>
      <c r="C484" s="2"/>
      <c r="D484" s="2"/>
      <c r="E484" s="2"/>
      <c r="F484" s="2"/>
      <c r="G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row>
    <row r="485" spans="2:59" x14ac:dyDescent="0.45">
      <c r="B485" s="2"/>
      <c r="C485" s="2"/>
      <c r="D485" s="2"/>
      <c r="E485" s="2"/>
      <c r="F485" s="2"/>
      <c r="G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row>
    <row r="486" spans="2:59" x14ac:dyDescent="0.45">
      <c r="B486" s="2"/>
      <c r="C486" s="2"/>
      <c r="D486" s="2"/>
      <c r="E486" s="2"/>
      <c r="F486" s="2"/>
      <c r="G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row>
    <row r="487" spans="2:59" x14ac:dyDescent="0.45">
      <c r="B487" s="2"/>
      <c r="C487" s="2"/>
      <c r="D487" s="2"/>
      <c r="E487" s="2"/>
      <c r="F487" s="2"/>
      <c r="G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row>
    <row r="488" spans="2:59" x14ac:dyDescent="0.45">
      <c r="B488" s="2"/>
      <c r="C488" s="2"/>
      <c r="D488" s="2"/>
      <c r="E488" s="2"/>
      <c r="F488" s="2"/>
      <c r="G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row>
    <row r="489" spans="2:59" x14ac:dyDescent="0.45">
      <c r="B489" s="2"/>
      <c r="C489" s="2"/>
      <c r="D489" s="2"/>
      <c r="E489" s="2"/>
      <c r="F489" s="2"/>
      <c r="G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row>
    <row r="490" spans="2:59" x14ac:dyDescent="0.45">
      <c r="B490" s="2"/>
      <c r="C490" s="2"/>
      <c r="D490" s="2"/>
      <c r="E490" s="2"/>
      <c r="F490" s="2"/>
      <c r="G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row>
    <row r="491" spans="2:59" x14ac:dyDescent="0.45">
      <c r="B491" s="2"/>
      <c r="C491" s="2"/>
      <c r="D491" s="2"/>
      <c r="E491" s="2"/>
      <c r="F491" s="2"/>
      <c r="G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row>
    <row r="492" spans="2:59" x14ac:dyDescent="0.45">
      <c r="B492" s="2"/>
      <c r="C492" s="2"/>
      <c r="D492" s="2"/>
      <c r="E492" s="2"/>
      <c r="F492" s="2"/>
      <c r="G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row>
    <row r="493" spans="2:59" x14ac:dyDescent="0.45">
      <c r="B493" s="2"/>
      <c r="C493" s="2"/>
      <c r="D493" s="2"/>
      <c r="E493" s="2"/>
      <c r="F493" s="2"/>
      <c r="G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row>
    <row r="494" spans="2:59" x14ac:dyDescent="0.45">
      <c r="B494" s="2"/>
      <c r="C494" s="2"/>
      <c r="D494" s="2"/>
      <c r="E494" s="2"/>
      <c r="F494" s="2"/>
      <c r="G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row>
    <row r="495" spans="2:59" x14ac:dyDescent="0.45">
      <c r="B495" s="2"/>
      <c r="C495" s="2"/>
      <c r="D495" s="2"/>
      <c r="E495" s="2"/>
      <c r="F495" s="2"/>
      <c r="G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row>
    <row r="496" spans="2:59" x14ac:dyDescent="0.45">
      <c r="B496" s="2"/>
      <c r="C496" s="2"/>
      <c r="D496" s="2"/>
      <c r="E496" s="2"/>
      <c r="F496" s="2"/>
      <c r="G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row>
    <row r="497" spans="2:59" x14ac:dyDescent="0.45">
      <c r="B497" s="2"/>
      <c r="C497" s="2"/>
      <c r="D497" s="2"/>
      <c r="E497" s="2"/>
      <c r="F497" s="2"/>
      <c r="G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row>
    <row r="498" spans="2:59" x14ac:dyDescent="0.45">
      <c r="B498" s="2"/>
      <c r="C498" s="2"/>
      <c r="D498" s="2"/>
      <c r="E498" s="2"/>
      <c r="F498" s="2"/>
      <c r="G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row>
    <row r="499" spans="2:59" x14ac:dyDescent="0.45">
      <c r="B499" s="2"/>
      <c r="C499" s="2"/>
      <c r="D499" s="2"/>
      <c r="E499" s="2"/>
      <c r="F499" s="2"/>
      <c r="G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row>
    <row r="500" spans="2:59" x14ac:dyDescent="0.45">
      <c r="B500" s="2"/>
      <c r="C500" s="2"/>
      <c r="D500" s="2"/>
      <c r="E500" s="2"/>
      <c r="F500" s="2"/>
      <c r="G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row>
    <row r="501" spans="2:59" x14ac:dyDescent="0.45">
      <c r="B501" s="2"/>
      <c r="C501" s="2"/>
      <c r="D501" s="2"/>
      <c r="E501" s="2"/>
      <c r="F501" s="2"/>
      <c r="G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row>
    <row r="502" spans="2:59" x14ac:dyDescent="0.45">
      <c r="B502" s="2"/>
      <c r="C502" s="2"/>
      <c r="D502" s="2"/>
      <c r="E502" s="2"/>
      <c r="F502" s="2"/>
      <c r="G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row>
    <row r="503" spans="2:59" x14ac:dyDescent="0.45">
      <c r="B503" s="2"/>
      <c r="C503" s="2"/>
      <c r="D503" s="2"/>
      <c r="E503" s="2"/>
      <c r="F503" s="2"/>
      <c r="G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row>
    <row r="504" spans="2:59" x14ac:dyDescent="0.45">
      <c r="B504" s="2"/>
      <c r="C504" s="2"/>
      <c r="D504" s="2"/>
      <c r="E504" s="2"/>
      <c r="F504" s="2"/>
      <c r="G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row>
    <row r="505" spans="2:59" x14ac:dyDescent="0.45">
      <c r="B505" s="2"/>
      <c r="C505" s="2"/>
      <c r="D505" s="2"/>
      <c r="E505" s="2"/>
      <c r="F505" s="2"/>
      <c r="G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row>
    <row r="506" spans="2:59" x14ac:dyDescent="0.45">
      <c r="B506" s="2"/>
      <c r="C506" s="2"/>
      <c r="D506" s="2"/>
      <c r="E506" s="2"/>
      <c r="F506" s="2"/>
      <c r="G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row>
    <row r="507" spans="2:59" x14ac:dyDescent="0.45">
      <c r="B507" s="2"/>
      <c r="C507" s="2"/>
      <c r="D507" s="2"/>
      <c r="E507" s="2"/>
      <c r="F507" s="2"/>
      <c r="G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row>
    <row r="508" spans="2:59" x14ac:dyDescent="0.45">
      <c r="B508" s="2"/>
      <c r="C508" s="2"/>
      <c r="D508" s="2"/>
      <c r="E508" s="2"/>
      <c r="F508" s="2"/>
      <c r="G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row>
    <row r="509" spans="2:59" x14ac:dyDescent="0.45">
      <c r="B509" s="2"/>
      <c r="C509" s="2"/>
      <c r="D509" s="2"/>
      <c r="E509" s="2"/>
      <c r="F509" s="2"/>
      <c r="G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row>
    <row r="510" spans="2:59" x14ac:dyDescent="0.45">
      <c r="B510" s="2"/>
      <c r="C510" s="2"/>
      <c r="D510" s="2"/>
      <c r="E510" s="2"/>
      <c r="F510" s="2"/>
      <c r="G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row>
    <row r="511" spans="2:59" x14ac:dyDescent="0.45">
      <c r="B511" s="2"/>
      <c r="C511" s="2"/>
      <c r="D511" s="2"/>
      <c r="E511" s="2"/>
      <c r="F511" s="2"/>
      <c r="G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row>
    <row r="512" spans="2:59" x14ac:dyDescent="0.45">
      <c r="B512" s="2"/>
      <c r="C512" s="2"/>
      <c r="D512" s="2"/>
      <c r="E512" s="2"/>
      <c r="F512" s="2"/>
      <c r="G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row>
    <row r="513" spans="2:59" x14ac:dyDescent="0.45">
      <c r="B513" s="2"/>
      <c r="C513" s="2"/>
      <c r="D513" s="2"/>
      <c r="E513" s="2"/>
      <c r="F513" s="2"/>
      <c r="G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row>
    <row r="514" spans="2:59" x14ac:dyDescent="0.45">
      <c r="B514" s="2"/>
      <c r="C514" s="2"/>
      <c r="D514" s="2"/>
      <c r="E514" s="2"/>
      <c r="F514" s="2"/>
      <c r="G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row>
    <row r="515" spans="2:59" x14ac:dyDescent="0.45">
      <c r="B515" s="2"/>
      <c r="C515" s="2"/>
      <c r="D515" s="2"/>
      <c r="E515" s="2"/>
      <c r="F515" s="2"/>
      <c r="G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row>
    <row r="516" spans="2:59" x14ac:dyDescent="0.45">
      <c r="B516" s="2"/>
      <c r="C516" s="2"/>
      <c r="D516" s="2"/>
      <c r="E516" s="2"/>
      <c r="F516" s="2"/>
      <c r="G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row>
    <row r="517" spans="2:59" x14ac:dyDescent="0.45">
      <c r="B517" s="2"/>
      <c r="C517" s="2"/>
      <c r="D517" s="2"/>
      <c r="E517" s="2"/>
      <c r="F517" s="2"/>
      <c r="G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row>
    <row r="518" spans="2:59" x14ac:dyDescent="0.45">
      <c r="B518" s="2"/>
      <c r="C518" s="2"/>
      <c r="D518" s="2"/>
      <c r="E518" s="2"/>
      <c r="F518" s="2"/>
      <c r="G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row>
    <row r="519" spans="2:59" x14ac:dyDescent="0.45">
      <c r="B519" s="2"/>
      <c r="C519" s="2"/>
      <c r="D519" s="2"/>
      <c r="E519" s="2"/>
      <c r="F519" s="2"/>
      <c r="G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row>
    <row r="520" spans="2:59" x14ac:dyDescent="0.45">
      <c r="B520" s="2"/>
      <c r="C520" s="2"/>
      <c r="D520" s="2"/>
      <c r="E520" s="2"/>
      <c r="F520" s="2"/>
      <c r="G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row>
    <row r="521" spans="2:59" x14ac:dyDescent="0.45">
      <c r="B521" s="2"/>
      <c r="C521" s="2"/>
      <c r="D521" s="2"/>
      <c r="E521" s="2"/>
      <c r="F521" s="2"/>
      <c r="G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row>
    <row r="522" spans="2:59" x14ac:dyDescent="0.45">
      <c r="B522" s="2"/>
      <c r="C522" s="2"/>
      <c r="D522" s="2"/>
      <c r="E522" s="2"/>
      <c r="F522" s="2"/>
      <c r="G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row>
    <row r="523" spans="2:59" x14ac:dyDescent="0.45">
      <c r="B523" s="2"/>
      <c r="C523" s="2"/>
      <c r="D523" s="2"/>
      <c r="E523" s="2"/>
      <c r="F523" s="2"/>
      <c r="G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row>
    <row r="524" spans="2:59" x14ac:dyDescent="0.45">
      <c r="B524" s="2"/>
      <c r="C524" s="2"/>
      <c r="D524" s="2"/>
      <c r="E524" s="2"/>
      <c r="F524" s="2"/>
      <c r="G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row>
    <row r="525" spans="2:59" x14ac:dyDescent="0.45">
      <c r="B525" s="2"/>
      <c r="C525" s="2"/>
      <c r="D525" s="2"/>
      <c r="E525" s="2"/>
      <c r="F525" s="2"/>
      <c r="G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row>
    <row r="526" spans="2:59" x14ac:dyDescent="0.45">
      <c r="B526" s="2"/>
      <c r="C526" s="2"/>
      <c r="D526" s="2"/>
      <c r="E526" s="2"/>
      <c r="F526" s="2"/>
      <c r="G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row>
    <row r="527" spans="2:59" x14ac:dyDescent="0.45">
      <c r="B527" s="2"/>
      <c r="C527" s="2"/>
      <c r="D527" s="2"/>
      <c r="E527" s="2"/>
      <c r="F527" s="2"/>
      <c r="G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row>
    <row r="528" spans="2:59" x14ac:dyDescent="0.45">
      <c r="B528" s="2"/>
      <c r="C528" s="2"/>
      <c r="D528" s="2"/>
      <c r="E528" s="2"/>
      <c r="F528" s="2"/>
      <c r="G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row>
    <row r="529" spans="2:59" x14ac:dyDescent="0.45">
      <c r="B529" s="2"/>
      <c r="C529" s="2"/>
      <c r="D529" s="2"/>
      <c r="E529" s="2"/>
      <c r="F529" s="2"/>
      <c r="G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row>
    <row r="530" spans="2:59" x14ac:dyDescent="0.45">
      <c r="B530" s="2"/>
      <c r="C530" s="2"/>
      <c r="D530" s="2"/>
      <c r="E530" s="2"/>
      <c r="F530" s="2"/>
      <c r="G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row>
    <row r="531" spans="2:59" x14ac:dyDescent="0.45">
      <c r="B531" s="2"/>
      <c r="C531" s="2"/>
      <c r="D531" s="2"/>
      <c r="E531" s="2"/>
      <c r="F531" s="2"/>
      <c r="G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row>
    <row r="532" spans="2:59" x14ac:dyDescent="0.45">
      <c r="B532" s="2"/>
      <c r="C532" s="2"/>
      <c r="D532" s="2"/>
      <c r="E532" s="2"/>
      <c r="F532" s="2"/>
      <c r="G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row>
    <row r="533" spans="2:59" x14ac:dyDescent="0.45">
      <c r="B533" s="2"/>
      <c r="C533" s="2"/>
      <c r="D533" s="2"/>
      <c r="E533" s="2"/>
      <c r="F533" s="2"/>
      <c r="G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row>
    <row r="534" spans="2:59" x14ac:dyDescent="0.45">
      <c r="B534" s="2"/>
      <c r="C534" s="2"/>
      <c r="D534" s="2"/>
      <c r="E534" s="2"/>
      <c r="F534" s="2"/>
      <c r="G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row>
    <row r="535" spans="2:59" x14ac:dyDescent="0.45">
      <c r="B535" s="2"/>
      <c r="C535" s="2"/>
      <c r="D535" s="2"/>
      <c r="E535" s="2"/>
      <c r="F535" s="2"/>
      <c r="G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row>
    <row r="536" spans="2:59" x14ac:dyDescent="0.45">
      <c r="B536" s="2"/>
      <c r="C536" s="2"/>
      <c r="D536" s="2"/>
      <c r="E536" s="2"/>
      <c r="F536" s="2"/>
      <c r="G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row>
    <row r="537" spans="2:59" x14ac:dyDescent="0.45">
      <c r="B537" s="2"/>
      <c r="C537" s="2"/>
      <c r="D537" s="2"/>
      <c r="E537" s="2"/>
      <c r="F537" s="2"/>
      <c r="G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row>
    <row r="538" spans="2:59" x14ac:dyDescent="0.45">
      <c r="B538" s="2"/>
      <c r="C538" s="2"/>
      <c r="D538" s="2"/>
      <c r="E538" s="2"/>
      <c r="F538" s="2"/>
      <c r="G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row>
    <row r="539" spans="2:59" x14ac:dyDescent="0.45">
      <c r="B539" s="2"/>
      <c r="C539" s="2"/>
      <c r="D539" s="2"/>
      <c r="E539" s="2"/>
      <c r="F539" s="2"/>
      <c r="G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row>
    <row r="540" spans="2:59" x14ac:dyDescent="0.45">
      <c r="B540" s="2"/>
      <c r="C540" s="2"/>
      <c r="D540" s="2"/>
      <c r="E540" s="2"/>
      <c r="F540" s="2"/>
      <c r="G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row>
    <row r="541" spans="2:59" x14ac:dyDescent="0.45">
      <c r="B541" s="2"/>
      <c r="C541" s="2"/>
      <c r="D541" s="2"/>
      <c r="E541" s="2"/>
      <c r="F541" s="2"/>
      <c r="G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row>
    <row r="542" spans="2:59" x14ac:dyDescent="0.45">
      <c r="B542" s="2"/>
      <c r="C542" s="2"/>
      <c r="D542" s="2"/>
      <c r="E542" s="2"/>
      <c r="F542" s="2"/>
      <c r="G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row>
    <row r="543" spans="2:59" x14ac:dyDescent="0.45">
      <c r="B543" s="2"/>
      <c r="C543" s="2"/>
      <c r="D543" s="2"/>
      <c r="E543" s="2"/>
      <c r="F543" s="2"/>
      <c r="G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row>
    <row r="544" spans="2:59" x14ac:dyDescent="0.45">
      <c r="B544" s="2"/>
      <c r="C544" s="2"/>
      <c r="D544" s="2"/>
      <c r="E544" s="2"/>
      <c r="F544" s="2"/>
      <c r="G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row>
    <row r="545" spans="2:59" x14ac:dyDescent="0.45">
      <c r="B545" s="2"/>
      <c r="C545" s="2"/>
      <c r="D545" s="2"/>
      <c r="E545" s="2"/>
      <c r="F545" s="2"/>
      <c r="G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row>
    <row r="546" spans="2:59" x14ac:dyDescent="0.45">
      <c r="B546" s="2"/>
      <c r="C546" s="2"/>
      <c r="D546" s="2"/>
      <c r="E546" s="2"/>
      <c r="F546" s="2"/>
      <c r="G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row>
    <row r="547" spans="2:59" x14ac:dyDescent="0.45">
      <c r="B547" s="2"/>
      <c r="C547" s="2"/>
      <c r="D547" s="2"/>
      <c r="E547" s="2"/>
      <c r="F547" s="2"/>
      <c r="G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row>
    <row r="548" spans="2:59" x14ac:dyDescent="0.45">
      <c r="B548" s="2"/>
      <c r="C548" s="2"/>
      <c r="D548" s="2"/>
      <c r="E548" s="2"/>
      <c r="F548" s="2"/>
      <c r="G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row>
    <row r="549" spans="2:59" x14ac:dyDescent="0.45">
      <c r="B549" s="2"/>
      <c r="C549" s="2"/>
      <c r="D549" s="2"/>
      <c r="E549" s="2"/>
      <c r="F549" s="2"/>
      <c r="G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row>
    <row r="550" spans="2:59" x14ac:dyDescent="0.45">
      <c r="B550" s="2"/>
      <c r="C550" s="2"/>
      <c r="D550" s="2"/>
      <c r="E550" s="2"/>
      <c r="F550" s="2"/>
      <c r="G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row>
    <row r="551" spans="2:59" x14ac:dyDescent="0.45">
      <c r="B551" s="2"/>
      <c r="C551" s="2"/>
      <c r="D551" s="2"/>
      <c r="E551" s="2"/>
      <c r="F551" s="2"/>
      <c r="G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row>
    <row r="552" spans="2:59" x14ac:dyDescent="0.45">
      <c r="B552" s="2"/>
      <c r="C552" s="2"/>
      <c r="D552" s="2"/>
      <c r="E552" s="2"/>
      <c r="F552" s="2"/>
      <c r="G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row>
    <row r="553" spans="2:59" x14ac:dyDescent="0.45">
      <c r="B553" s="2"/>
      <c r="C553" s="2"/>
      <c r="D553" s="2"/>
      <c r="E553" s="2"/>
      <c r="F553" s="2"/>
      <c r="G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row>
    <row r="554" spans="2:59" x14ac:dyDescent="0.45">
      <c r="B554" s="2"/>
      <c r="C554" s="2"/>
      <c r="D554" s="2"/>
      <c r="E554" s="2"/>
      <c r="F554" s="2"/>
      <c r="G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row>
    <row r="555" spans="2:59" x14ac:dyDescent="0.45">
      <c r="B555" s="2"/>
      <c r="C555" s="2"/>
      <c r="D555" s="2"/>
      <c r="E555" s="2"/>
      <c r="F555" s="2"/>
      <c r="G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row>
    <row r="556" spans="2:59" x14ac:dyDescent="0.45">
      <c r="B556" s="2"/>
      <c r="C556" s="2"/>
      <c r="D556" s="2"/>
      <c r="E556" s="2"/>
      <c r="F556" s="2"/>
      <c r="G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row>
    <row r="557" spans="2:59" x14ac:dyDescent="0.45">
      <c r="B557" s="2"/>
      <c r="C557" s="2"/>
      <c r="D557" s="2"/>
      <c r="E557" s="2"/>
      <c r="F557" s="2"/>
      <c r="G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row>
    <row r="558" spans="2:59" x14ac:dyDescent="0.45">
      <c r="B558" s="2"/>
      <c r="C558" s="2"/>
      <c r="D558" s="2"/>
      <c r="E558" s="2"/>
      <c r="F558" s="2"/>
      <c r="G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row>
    <row r="559" spans="2:59" x14ac:dyDescent="0.45">
      <c r="B559" s="2"/>
      <c r="C559" s="2"/>
      <c r="D559" s="2"/>
      <c r="E559" s="2"/>
      <c r="F559" s="2"/>
      <c r="G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row>
    <row r="560" spans="2:59" x14ac:dyDescent="0.45">
      <c r="B560" s="2"/>
      <c r="C560" s="2"/>
      <c r="D560" s="2"/>
      <c r="E560" s="2"/>
      <c r="F560" s="2"/>
      <c r="G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row>
    <row r="561" spans="2:59" x14ac:dyDescent="0.45">
      <c r="B561" s="2"/>
      <c r="C561" s="2"/>
      <c r="D561" s="2"/>
      <c r="E561" s="2"/>
      <c r="F561" s="2"/>
      <c r="G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row>
    <row r="562" spans="2:59" x14ac:dyDescent="0.45">
      <c r="B562" s="2"/>
      <c r="C562" s="2"/>
      <c r="D562" s="2"/>
      <c r="E562" s="2"/>
      <c r="F562" s="2"/>
      <c r="G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row>
    <row r="563" spans="2:59" x14ac:dyDescent="0.45">
      <c r="B563" s="2"/>
      <c r="C563" s="2"/>
      <c r="D563" s="2"/>
      <c r="E563" s="2"/>
      <c r="F563" s="2"/>
      <c r="G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row>
    <row r="564" spans="2:59" x14ac:dyDescent="0.45">
      <c r="B564" s="2"/>
      <c r="C564" s="2"/>
      <c r="D564" s="2"/>
      <c r="E564" s="2"/>
      <c r="F564" s="2"/>
      <c r="G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row>
    <row r="565" spans="2:59" x14ac:dyDescent="0.45">
      <c r="B565" s="2"/>
      <c r="C565" s="2"/>
      <c r="D565" s="2"/>
      <c r="E565" s="2"/>
      <c r="F565" s="2"/>
      <c r="G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row>
    <row r="566" spans="2:59" x14ac:dyDescent="0.45">
      <c r="B566" s="2"/>
      <c r="C566" s="2"/>
      <c r="D566" s="2"/>
      <c r="E566" s="2"/>
      <c r="F566" s="2"/>
      <c r="G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row>
    <row r="567" spans="2:59" x14ac:dyDescent="0.45">
      <c r="B567" s="2"/>
      <c r="C567" s="2"/>
      <c r="D567" s="2"/>
      <c r="E567" s="2"/>
      <c r="F567" s="2"/>
      <c r="G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row>
    <row r="568" spans="2:59" x14ac:dyDescent="0.45">
      <c r="B568" s="2"/>
      <c r="C568" s="2"/>
      <c r="D568" s="2"/>
      <c r="E568" s="2"/>
      <c r="F568" s="2"/>
      <c r="G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row>
    <row r="569" spans="2:59" x14ac:dyDescent="0.45">
      <c r="B569" s="2"/>
      <c r="C569" s="2"/>
      <c r="D569" s="2"/>
      <c r="E569" s="2"/>
      <c r="F569" s="2"/>
      <c r="G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row>
    <row r="570" spans="2:59" x14ac:dyDescent="0.45">
      <c r="B570" s="2"/>
      <c r="C570" s="2"/>
      <c r="D570" s="2"/>
      <c r="E570" s="2"/>
      <c r="F570" s="2"/>
      <c r="G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row>
    <row r="571" spans="2:59" x14ac:dyDescent="0.45">
      <c r="B571" s="2"/>
      <c r="C571" s="2"/>
      <c r="D571" s="2"/>
      <c r="E571" s="2"/>
      <c r="F571" s="2"/>
      <c r="G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row>
    <row r="572" spans="2:59" x14ac:dyDescent="0.45">
      <c r="B572" s="2"/>
      <c r="C572" s="2"/>
      <c r="D572" s="2"/>
      <c r="E572" s="2"/>
      <c r="F572" s="2"/>
      <c r="G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row>
    <row r="573" spans="2:59" x14ac:dyDescent="0.45">
      <c r="B573" s="2"/>
      <c r="C573" s="2"/>
      <c r="D573" s="2"/>
      <c r="E573" s="2"/>
      <c r="F573" s="2"/>
      <c r="G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row>
    <row r="574" spans="2:59" x14ac:dyDescent="0.45">
      <c r="B574" s="2"/>
      <c r="C574" s="2"/>
      <c r="D574" s="2"/>
      <c r="E574" s="2"/>
      <c r="F574" s="2"/>
      <c r="G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row>
    <row r="575" spans="2:59" x14ac:dyDescent="0.45">
      <c r="B575" s="2"/>
      <c r="C575" s="2"/>
      <c r="D575" s="2"/>
      <c r="E575" s="2"/>
      <c r="F575" s="2"/>
      <c r="G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row>
    <row r="576" spans="2:59" x14ac:dyDescent="0.45">
      <c r="B576" s="2"/>
      <c r="C576" s="2"/>
      <c r="D576" s="2"/>
      <c r="E576" s="2"/>
      <c r="F576" s="2"/>
      <c r="G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row>
    <row r="577" spans="2:59" x14ac:dyDescent="0.45">
      <c r="B577" s="2"/>
      <c r="C577" s="2"/>
      <c r="D577" s="2"/>
      <c r="E577" s="2"/>
      <c r="F577" s="2"/>
      <c r="G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row>
    <row r="578" spans="2:59" x14ac:dyDescent="0.45">
      <c r="B578" s="2"/>
      <c r="C578" s="2"/>
      <c r="D578" s="2"/>
      <c r="E578" s="2"/>
      <c r="F578" s="2"/>
      <c r="G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row>
    <row r="579" spans="2:59" x14ac:dyDescent="0.45">
      <c r="B579" s="2"/>
      <c r="C579" s="2"/>
      <c r="D579" s="2"/>
      <c r="E579" s="2"/>
      <c r="F579" s="2"/>
      <c r="G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row>
    <row r="580" spans="2:59" x14ac:dyDescent="0.45">
      <c r="B580" s="2"/>
      <c r="C580" s="2"/>
      <c r="D580" s="2"/>
      <c r="E580" s="2"/>
      <c r="F580" s="2"/>
      <c r="G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row>
    <row r="581" spans="2:59" x14ac:dyDescent="0.45">
      <c r="B581" s="2"/>
      <c r="C581" s="2"/>
      <c r="D581" s="2"/>
      <c r="E581" s="2"/>
      <c r="F581" s="2"/>
      <c r="G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row>
    <row r="582" spans="2:59" x14ac:dyDescent="0.45">
      <c r="B582" s="2"/>
      <c r="C582" s="2"/>
      <c r="D582" s="2"/>
      <c r="E582" s="2"/>
      <c r="F582" s="2"/>
      <c r="G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row>
    <row r="583" spans="2:59" x14ac:dyDescent="0.45">
      <c r="B583" s="2"/>
      <c r="C583" s="2"/>
      <c r="D583" s="2"/>
      <c r="E583" s="2"/>
      <c r="F583" s="2"/>
      <c r="G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row>
    <row r="584" spans="2:59" x14ac:dyDescent="0.45">
      <c r="B584" s="2"/>
      <c r="C584" s="2"/>
      <c r="D584" s="2"/>
      <c r="E584" s="2"/>
      <c r="F584" s="2"/>
      <c r="G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row>
    <row r="585" spans="2:59" x14ac:dyDescent="0.45">
      <c r="B585" s="2"/>
      <c r="C585" s="2"/>
      <c r="D585" s="2"/>
      <c r="E585" s="2"/>
      <c r="F585" s="2"/>
      <c r="G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row>
    <row r="586" spans="2:59" x14ac:dyDescent="0.45">
      <c r="B586" s="2"/>
      <c r="C586" s="2"/>
      <c r="D586" s="2"/>
      <c r="E586" s="2"/>
      <c r="F586" s="2"/>
      <c r="G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row>
    <row r="587" spans="2:59" x14ac:dyDescent="0.45">
      <c r="B587" s="2"/>
      <c r="C587" s="2"/>
      <c r="D587" s="2"/>
      <c r="E587" s="2"/>
      <c r="F587" s="2"/>
      <c r="G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row>
    <row r="588" spans="2:59" x14ac:dyDescent="0.45">
      <c r="B588" s="2"/>
      <c r="C588" s="2"/>
      <c r="D588" s="2"/>
      <c r="E588" s="2"/>
      <c r="F588" s="2"/>
      <c r="G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row>
    <row r="589" spans="2:59" x14ac:dyDescent="0.45">
      <c r="B589" s="2"/>
      <c r="C589" s="2"/>
      <c r="D589" s="2"/>
      <c r="E589" s="2"/>
      <c r="F589" s="2"/>
      <c r="G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row>
    <row r="590" spans="2:59" x14ac:dyDescent="0.45">
      <c r="B590" s="2"/>
      <c r="C590" s="2"/>
      <c r="D590" s="2"/>
      <c r="E590" s="2"/>
      <c r="F590" s="2"/>
      <c r="G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row>
    <row r="591" spans="2:59" x14ac:dyDescent="0.45">
      <c r="B591" s="2"/>
      <c r="C591" s="2"/>
      <c r="D591" s="2"/>
      <c r="E591" s="2"/>
      <c r="F591" s="2"/>
      <c r="G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row>
    <row r="592" spans="2:59" x14ac:dyDescent="0.45">
      <c r="B592" s="2"/>
      <c r="C592" s="2"/>
      <c r="D592" s="2"/>
      <c r="E592" s="2"/>
      <c r="F592" s="2"/>
      <c r="G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row>
    <row r="593" spans="2:59" x14ac:dyDescent="0.45">
      <c r="B593" s="2"/>
      <c r="C593" s="2"/>
      <c r="D593" s="2"/>
      <c r="E593" s="2"/>
      <c r="F593" s="2"/>
      <c r="G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row>
    <row r="594" spans="2:59" x14ac:dyDescent="0.45">
      <c r="B594" s="2"/>
      <c r="C594" s="2"/>
      <c r="D594" s="2"/>
      <c r="E594" s="2"/>
      <c r="F594" s="2"/>
      <c r="G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row>
    <row r="595" spans="2:59" x14ac:dyDescent="0.45">
      <c r="B595" s="2"/>
      <c r="C595" s="2"/>
      <c r="D595" s="2"/>
      <c r="E595" s="2"/>
      <c r="F595" s="2"/>
      <c r="G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row>
    <row r="596" spans="2:59" x14ac:dyDescent="0.45">
      <c r="B596" s="2"/>
      <c r="C596" s="2"/>
      <c r="D596" s="2"/>
      <c r="E596" s="2"/>
      <c r="F596" s="2"/>
      <c r="G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row>
    <row r="597" spans="2:59" x14ac:dyDescent="0.45">
      <c r="B597" s="2"/>
      <c r="C597" s="2"/>
      <c r="D597" s="2"/>
      <c r="E597" s="2"/>
      <c r="F597" s="2"/>
      <c r="G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row>
    <row r="598" spans="2:59" x14ac:dyDescent="0.45">
      <c r="B598" s="2"/>
      <c r="C598" s="2"/>
      <c r="D598" s="2"/>
      <c r="E598" s="2"/>
      <c r="F598" s="2"/>
      <c r="G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row>
    <row r="599" spans="2:59" x14ac:dyDescent="0.45">
      <c r="B599" s="2"/>
      <c r="C599" s="2"/>
      <c r="D599" s="2"/>
      <c r="E599" s="2"/>
      <c r="F599" s="2"/>
      <c r="G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row>
    <row r="600" spans="2:59" x14ac:dyDescent="0.45">
      <c r="B600" s="2"/>
      <c r="C600" s="2"/>
      <c r="D600" s="2"/>
      <c r="E600" s="2"/>
      <c r="F600" s="2"/>
      <c r="G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row>
    <row r="601" spans="2:59" x14ac:dyDescent="0.45">
      <c r="B601" s="2"/>
      <c r="C601" s="2"/>
      <c r="D601" s="2"/>
      <c r="E601" s="2"/>
      <c r="F601" s="2"/>
      <c r="G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row>
    <row r="602" spans="2:59" x14ac:dyDescent="0.45">
      <c r="B602" s="2"/>
      <c r="C602" s="2"/>
      <c r="D602" s="2"/>
      <c r="E602" s="2"/>
      <c r="F602" s="2"/>
      <c r="G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row>
    <row r="603" spans="2:59" x14ac:dyDescent="0.45">
      <c r="B603" s="2"/>
      <c r="C603" s="2"/>
      <c r="D603" s="2"/>
      <c r="E603" s="2"/>
      <c r="F603" s="2"/>
      <c r="G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row>
    <row r="604" spans="2:59" x14ac:dyDescent="0.45">
      <c r="B604" s="2"/>
      <c r="C604" s="2"/>
      <c r="D604" s="2"/>
      <c r="E604" s="2"/>
      <c r="F604" s="2"/>
      <c r="G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row>
    <row r="605" spans="2:59" x14ac:dyDescent="0.45">
      <c r="B605" s="2"/>
      <c r="C605" s="2"/>
      <c r="D605" s="2"/>
      <c r="E605" s="2"/>
      <c r="F605" s="2"/>
      <c r="G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row>
    <row r="606" spans="2:59" x14ac:dyDescent="0.45">
      <c r="B606" s="2"/>
      <c r="C606" s="2"/>
      <c r="D606" s="2"/>
      <c r="E606" s="2"/>
      <c r="F606" s="2"/>
      <c r="G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row>
    <row r="607" spans="2:59" x14ac:dyDescent="0.45">
      <c r="B607" s="2"/>
      <c r="C607" s="2"/>
      <c r="D607" s="2"/>
      <c r="E607" s="2"/>
      <c r="F607" s="2"/>
      <c r="G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row>
    <row r="608" spans="2:59" x14ac:dyDescent="0.45">
      <c r="B608" s="2"/>
      <c r="C608" s="2"/>
      <c r="D608" s="2"/>
      <c r="E608" s="2"/>
      <c r="F608" s="2"/>
      <c r="G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row>
    <row r="609" spans="2:59" x14ac:dyDescent="0.45">
      <c r="B609" s="2"/>
      <c r="C609" s="2"/>
      <c r="D609" s="2"/>
      <c r="E609" s="2"/>
      <c r="F609" s="2"/>
      <c r="G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row>
    <row r="610" spans="2:59" x14ac:dyDescent="0.45">
      <c r="B610" s="2"/>
      <c r="C610" s="2"/>
      <c r="D610" s="2"/>
      <c r="E610" s="2"/>
      <c r="F610" s="2"/>
      <c r="G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row>
    <row r="611" spans="2:59" x14ac:dyDescent="0.45">
      <c r="B611" s="2"/>
      <c r="C611" s="2"/>
      <c r="D611" s="2"/>
      <c r="E611" s="2"/>
      <c r="F611" s="2"/>
      <c r="G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row>
    <row r="612" spans="2:59" x14ac:dyDescent="0.45">
      <c r="B612" s="2"/>
      <c r="C612" s="2"/>
      <c r="D612" s="2"/>
      <c r="E612" s="2"/>
      <c r="F612" s="2"/>
      <c r="G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row>
    <row r="613" spans="2:59" x14ac:dyDescent="0.45">
      <c r="B613" s="2"/>
      <c r="C613" s="2"/>
      <c r="D613" s="2"/>
      <c r="E613" s="2"/>
      <c r="F613" s="2"/>
      <c r="G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row>
    <row r="614" spans="2:59" x14ac:dyDescent="0.45">
      <c r="B614" s="2"/>
      <c r="C614" s="2"/>
      <c r="D614" s="2"/>
      <c r="E614" s="2"/>
      <c r="F614" s="2"/>
      <c r="G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row>
    <row r="615" spans="2:59" x14ac:dyDescent="0.45">
      <c r="B615" s="2"/>
      <c r="C615" s="2"/>
      <c r="D615" s="2"/>
      <c r="E615" s="2"/>
      <c r="F615" s="2"/>
      <c r="G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row>
    <row r="616" spans="2:59" x14ac:dyDescent="0.45">
      <c r="B616" s="2"/>
      <c r="C616" s="2"/>
      <c r="D616" s="2"/>
      <c r="E616" s="2"/>
      <c r="F616" s="2"/>
      <c r="G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row>
    <row r="617" spans="2:59" x14ac:dyDescent="0.45">
      <c r="B617" s="2"/>
      <c r="C617" s="2"/>
      <c r="D617" s="2"/>
      <c r="E617" s="2"/>
      <c r="F617" s="2"/>
      <c r="G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row>
    <row r="618" spans="2:59" x14ac:dyDescent="0.45">
      <c r="B618" s="2"/>
      <c r="C618" s="2"/>
      <c r="D618" s="2"/>
      <c r="E618" s="2"/>
      <c r="F618" s="2"/>
      <c r="G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row>
    <row r="619" spans="2:59" x14ac:dyDescent="0.45">
      <c r="B619" s="2"/>
      <c r="C619" s="2"/>
      <c r="D619" s="2"/>
      <c r="E619" s="2"/>
      <c r="F619" s="2"/>
      <c r="G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row>
    <row r="620" spans="2:59" x14ac:dyDescent="0.45">
      <c r="B620" s="2"/>
      <c r="C620" s="2"/>
      <c r="D620" s="2"/>
      <c r="E620" s="2"/>
      <c r="F620" s="2"/>
      <c r="G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row>
    <row r="621" spans="2:59" x14ac:dyDescent="0.45">
      <c r="B621" s="2"/>
      <c r="C621" s="2"/>
      <c r="D621" s="2"/>
      <c r="E621" s="2"/>
      <c r="F621" s="2"/>
      <c r="G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row>
    <row r="622" spans="2:59" x14ac:dyDescent="0.45">
      <c r="B622" s="2"/>
      <c r="C622" s="2"/>
      <c r="D622" s="2"/>
      <c r="E622" s="2"/>
      <c r="F622" s="2"/>
      <c r="G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row>
    <row r="623" spans="2:59" x14ac:dyDescent="0.45">
      <c r="B623" s="2"/>
      <c r="C623" s="2"/>
      <c r="D623" s="2"/>
      <c r="E623" s="2"/>
      <c r="F623" s="2"/>
      <c r="G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row>
    <row r="624" spans="2:59" x14ac:dyDescent="0.45">
      <c r="B624" s="2"/>
      <c r="C624" s="2"/>
      <c r="D624" s="2"/>
      <c r="E624" s="2"/>
      <c r="F624" s="2"/>
      <c r="G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row>
    <row r="625" spans="2:59" x14ac:dyDescent="0.45">
      <c r="B625" s="2"/>
      <c r="C625" s="2"/>
      <c r="D625" s="2"/>
      <c r="E625" s="2"/>
      <c r="F625" s="2"/>
      <c r="G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row>
    <row r="626" spans="2:59" x14ac:dyDescent="0.45">
      <c r="B626" s="2"/>
      <c r="C626" s="2"/>
      <c r="D626" s="2"/>
      <c r="E626" s="2"/>
      <c r="F626" s="2"/>
      <c r="G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row>
    <row r="627" spans="2:59" x14ac:dyDescent="0.45">
      <c r="B627" s="2"/>
      <c r="C627" s="2"/>
      <c r="D627" s="2"/>
      <c r="E627" s="2"/>
      <c r="F627" s="2"/>
      <c r="G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row>
    <row r="628" spans="2:59" x14ac:dyDescent="0.45">
      <c r="B628" s="2"/>
      <c r="C628" s="2"/>
      <c r="D628" s="2"/>
      <c r="E628" s="2"/>
      <c r="F628" s="2"/>
      <c r="G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row>
    <row r="629" spans="2:59" x14ac:dyDescent="0.45">
      <c r="B629" s="2"/>
      <c r="C629" s="2"/>
      <c r="D629" s="2"/>
      <c r="E629" s="2"/>
      <c r="F629" s="2"/>
      <c r="G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row>
    <row r="630" spans="2:59" x14ac:dyDescent="0.45">
      <c r="B630" s="2"/>
      <c r="C630" s="2"/>
      <c r="D630" s="2"/>
      <c r="E630" s="2"/>
      <c r="F630" s="2"/>
      <c r="G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row>
    <row r="631" spans="2:59" x14ac:dyDescent="0.45">
      <c r="B631" s="2"/>
      <c r="C631" s="2"/>
      <c r="D631" s="2"/>
      <c r="E631" s="2"/>
      <c r="F631" s="2"/>
      <c r="G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row>
    <row r="632" spans="2:59" x14ac:dyDescent="0.45">
      <c r="B632" s="2"/>
      <c r="C632" s="2"/>
      <c r="D632" s="2"/>
      <c r="E632" s="2"/>
      <c r="F632" s="2"/>
      <c r="G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row>
    <row r="633" spans="2:59" x14ac:dyDescent="0.45">
      <c r="B633" s="2"/>
      <c r="C633" s="2"/>
      <c r="D633" s="2"/>
      <c r="E633" s="2"/>
      <c r="F633" s="2"/>
      <c r="G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row>
    <row r="634" spans="2:59" x14ac:dyDescent="0.45">
      <c r="B634" s="2"/>
      <c r="C634" s="2"/>
      <c r="D634" s="2"/>
      <c r="E634" s="2"/>
      <c r="F634" s="2"/>
      <c r="G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row>
    <row r="635" spans="2:59" x14ac:dyDescent="0.45">
      <c r="B635" s="2"/>
      <c r="C635" s="2"/>
      <c r="D635" s="2"/>
      <c r="E635" s="2"/>
      <c r="F635" s="2"/>
      <c r="G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row>
    <row r="636" spans="2:59" x14ac:dyDescent="0.45">
      <c r="B636" s="2"/>
      <c r="C636" s="2"/>
      <c r="D636" s="2"/>
      <c r="E636" s="2"/>
      <c r="F636" s="2"/>
      <c r="G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row>
    <row r="637" spans="2:59" x14ac:dyDescent="0.45">
      <c r="B637" s="2"/>
      <c r="C637" s="2"/>
      <c r="D637" s="2"/>
      <c r="E637" s="2"/>
      <c r="F637" s="2"/>
      <c r="G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row>
    <row r="638" spans="2:59" x14ac:dyDescent="0.45">
      <c r="B638" s="2"/>
      <c r="C638" s="2"/>
      <c r="D638" s="2"/>
      <c r="E638" s="2"/>
      <c r="F638" s="2"/>
      <c r="G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row>
    <row r="639" spans="2:59" x14ac:dyDescent="0.45">
      <c r="B639" s="2"/>
      <c r="C639" s="2"/>
      <c r="D639" s="2"/>
      <c r="E639" s="2"/>
      <c r="F639" s="2"/>
      <c r="G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row>
    <row r="640" spans="2:59" x14ac:dyDescent="0.45">
      <c r="B640" s="2"/>
      <c r="C640" s="2"/>
      <c r="D640" s="2"/>
      <c r="E640" s="2"/>
      <c r="F640" s="2"/>
      <c r="G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row>
    <row r="641" spans="2:59" x14ac:dyDescent="0.45">
      <c r="B641" s="2"/>
      <c r="C641" s="2"/>
      <c r="D641" s="2"/>
      <c r="E641" s="2"/>
      <c r="F641" s="2"/>
      <c r="G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row>
    <row r="642" spans="2:59" x14ac:dyDescent="0.45">
      <c r="B642" s="2"/>
      <c r="C642" s="2"/>
      <c r="D642" s="2"/>
      <c r="E642" s="2"/>
      <c r="F642" s="2"/>
      <c r="G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row>
    <row r="643" spans="2:59" x14ac:dyDescent="0.45">
      <c r="B643" s="2"/>
      <c r="C643" s="2"/>
      <c r="D643" s="2"/>
      <c r="E643" s="2"/>
      <c r="F643" s="2"/>
      <c r="G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row>
    <row r="644" spans="2:59" x14ac:dyDescent="0.45">
      <c r="B644" s="2"/>
      <c r="C644" s="2"/>
      <c r="D644" s="2"/>
      <c r="E644" s="2"/>
      <c r="F644" s="2"/>
      <c r="G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row>
    <row r="645" spans="2:59" x14ac:dyDescent="0.45">
      <c r="B645" s="2"/>
      <c r="C645" s="2"/>
      <c r="D645" s="2"/>
      <c r="E645" s="2"/>
      <c r="F645" s="2"/>
      <c r="G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row>
    <row r="646" spans="2:59" x14ac:dyDescent="0.45">
      <c r="B646" s="2"/>
      <c r="C646" s="2"/>
      <c r="D646" s="2"/>
      <c r="E646" s="2"/>
      <c r="F646" s="2"/>
      <c r="G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row>
    <row r="647" spans="2:59" x14ac:dyDescent="0.45">
      <c r="B647" s="2"/>
      <c r="C647" s="2"/>
      <c r="D647" s="2"/>
      <c r="E647" s="2"/>
      <c r="F647" s="2"/>
      <c r="G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row>
    <row r="648" spans="2:59" x14ac:dyDescent="0.45">
      <c r="B648" s="2"/>
      <c r="C648" s="2"/>
      <c r="D648" s="2"/>
      <c r="E648" s="2"/>
      <c r="F648" s="2"/>
      <c r="G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row>
    <row r="649" spans="2:59" x14ac:dyDescent="0.45">
      <c r="B649" s="2"/>
      <c r="C649" s="2"/>
      <c r="D649" s="2"/>
      <c r="E649" s="2"/>
      <c r="F649" s="2"/>
      <c r="G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row>
    <row r="650" spans="2:59" x14ac:dyDescent="0.45">
      <c r="B650" s="2"/>
      <c r="C650" s="2"/>
      <c r="D650" s="2"/>
      <c r="E650" s="2"/>
      <c r="F650" s="2"/>
      <c r="G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row>
    <row r="651" spans="2:59" x14ac:dyDescent="0.45">
      <c r="B651" s="2"/>
      <c r="C651" s="2"/>
      <c r="D651" s="2"/>
      <c r="E651" s="2"/>
      <c r="F651" s="2"/>
      <c r="G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row>
    <row r="652" spans="2:59" x14ac:dyDescent="0.45">
      <c r="B652" s="2"/>
      <c r="C652" s="2"/>
      <c r="D652" s="2"/>
      <c r="E652" s="2"/>
      <c r="F652" s="2"/>
      <c r="G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row>
    <row r="653" spans="2:59" x14ac:dyDescent="0.45">
      <c r="B653" s="2"/>
      <c r="C653" s="2"/>
      <c r="D653" s="2"/>
      <c r="E653" s="2"/>
      <c r="F653" s="2"/>
      <c r="G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row>
    <row r="654" spans="2:59" x14ac:dyDescent="0.45">
      <c r="B654" s="2"/>
      <c r="C654" s="2"/>
      <c r="D654" s="2"/>
      <c r="E654" s="2"/>
      <c r="F654" s="2"/>
      <c r="G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row>
    <row r="655" spans="2:59" x14ac:dyDescent="0.45">
      <c r="B655" s="2"/>
      <c r="C655" s="2"/>
      <c r="D655" s="2"/>
      <c r="E655" s="2"/>
      <c r="F655" s="2"/>
      <c r="G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row>
    <row r="656" spans="2:59" x14ac:dyDescent="0.45">
      <c r="B656" s="2"/>
      <c r="C656" s="2"/>
      <c r="D656" s="2"/>
      <c r="E656" s="2"/>
      <c r="F656" s="2"/>
      <c r="G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row>
    <row r="657" spans="2:59" x14ac:dyDescent="0.45">
      <c r="B657" s="2"/>
      <c r="C657" s="2"/>
      <c r="D657" s="2"/>
      <c r="E657" s="2"/>
      <c r="F657" s="2"/>
      <c r="G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row>
    <row r="658" spans="2:59" x14ac:dyDescent="0.45">
      <c r="B658" s="2"/>
      <c r="C658" s="2"/>
      <c r="D658" s="2"/>
      <c r="E658" s="2"/>
      <c r="F658" s="2"/>
      <c r="G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row>
    <row r="659" spans="2:59" x14ac:dyDescent="0.45">
      <c r="B659" s="2"/>
      <c r="C659" s="2"/>
      <c r="D659" s="2"/>
      <c r="E659" s="2"/>
      <c r="F659" s="2"/>
      <c r="G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row>
    <row r="660" spans="2:59" x14ac:dyDescent="0.45">
      <c r="B660" s="2"/>
      <c r="C660" s="2"/>
      <c r="D660" s="2"/>
      <c r="E660" s="2"/>
      <c r="F660" s="2"/>
      <c r="G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row>
    <row r="661" spans="2:59" x14ac:dyDescent="0.45">
      <c r="B661" s="2"/>
      <c r="C661" s="2"/>
      <c r="D661" s="2"/>
      <c r="E661" s="2"/>
      <c r="F661" s="2"/>
      <c r="G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row>
    <row r="662" spans="2:59" x14ac:dyDescent="0.45">
      <c r="B662" s="2"/>
      <c r="C662" s="2"/>
      <c r="D662" s="2"/>
      <c r="E662" s="2"/>
      <c r="F662" s="2"/>
      <c r="G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row>
    <row r="663" spans="2:59" x14ac:dyDescent="0.45">
      <c r="B663" s="2"/>
      <c r="C663" s="2"/>
      <c r="D663" s="2"/>
      <c r="E663" s="2"/>
      <c r="F663" s="2"/>
      <c r="G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row>
    <row r="664" spans="2:59" x14ac:dyDescent="0.45">
      <c r="B664" s="2"/>
      <c r="C664" s="2"/>
      <c r="D664" s="2"/>
      <c r="E664" s="2"/>
      <c r="F664" s="2"/>
      <c r="G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row>
    <row r="665" spans="2:59" x14ac:dyDescent="0.45">
      <c r="B665" s="2"/>
      <c r="C665" s="2"/>
      <c r="D665" s="2"/>
      <c r="E665" s="2"/>
      <c r="F665" s="2"/>
      <c r="G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row>
    <row r="666" spans="2:59" x14ac:dyDescent="0.45">
      <c r="B666" s="2"/>
      <c r="C666" s="2"/>
      <c r="D666" s="2"/>
      <c r="E666" s="2"/>
      <c r="F666" s="2"/>
      <c r="G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row>
    <row r="667" spans="2:59" x14ac:dyDescent="0.45">
      <c r="B667" s="2"/>
      <c r="C667" s="2"/>
      <c r="D667" s="2"/>
      <c r="E667" s="2"/>
      <c r="F667" s="2"/>
      <c r="G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row>
    <row r="668" spans="2:59" x14ac:dyDescent="0.45">
      <c r="B668" s="2"/>
      <c r="C668" s="2"/>
      <c r="D668" s="2"/>
      <c r="E668" s="2"/>
      <c r="F668" s="2"/>
      <c r="G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row>
    <row r="669" spans="2:59" x14ac:dyDescent="0.45">
      <c r="B669" s="2"/>
      <c r="C669" s="2"/>
      <c r="D669" s="2"/>
      <c r="E669" s="2"/>
      <c r="F669" s="2"/>
      <c r="G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row>
    <row r="670" spans="2:59" x14ac:dyDescent="0.45">
      <c r="B670" s="2"/>
      <c r="C670" s="2"/>
      <c r="D670" s="2"/>
      <c r="E670" s="2"/>
      <c r="F670" s="2"/>
      <c r="G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row>
    <row r="671" spans="2:59" x14ac:dyDescent="0.45">
      <c r="B671" s="2"/>
      <c r="C671" s="2"/>
      <c r="D671" s="2"/>
      <c r="E671" s="2"/>
      <c r="F671" s="2"/>
      <c r="G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row>
    <row r="672" spans="2:59" x14ac:dyDescent="0.45">
      <c r="B672" s="2"/>
      <c r="C672" s="2"/>
      <c r="D672" s="2"/>
      <c r="E672" s="2"/>
      <c r="F672" s="2"/>
      <c r="G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row>
    <row r="673" spans="2:59" x14ac:dyDescent="0.45">
      <c r="B673" s="2"/>
      <c r="C673" s="2"/>
      <c r="D673" s="2"/>
      <c r="E673" s="2"/>
      <c r="F673" s="2"/>
      <c r="G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row>
    <row r="674" spans="2:59" x14ac:dyDescent="0.45">
      <c r="B674" s="2"/>
      <c r="C674" s="2"/>
      <c r="D674" s="2"/>
      <c r="E674" s="2"/>
      <c r="F674" s="2"/>
      <c r="G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row>
    <row r="675" spans="2:59" x14ac:dyDescent="0.45">
      <c r="B675" s="2"/>
      <c r="C675" s="2"/>
      <c r="D675" s="2"/>
      <c r="E675" s="2"/>
      <c r="F675" s="2"/>
      <c r="G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row>
    <row r="676" spans="2:59" x14ac:dyDescent="0.45">
      <c r="B676" s="2"/>
      <c r="C676" s="2"/>
      <c r="D676" s="2"/>
      <c r="E676" s="2"/>
      <c r="F676" s="2"/>
      <c r="G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row>
    <row r="677" spans="2:59" x14ac:dyDescent="0.45">
      <c r="B677" s="2"/>
      <c r="C677" s="2"/>
      <c r="D677" s="2"/>
      <c r="E677" s="2"/>
      <c r="F677" s="2"/>
      <c r="G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row>
    <row r="678" spans="2:59" x14ac:dyDescent="0.45">
      <c r="B678" s="2"/>
      <c r="C678" s="2"/>
      <c r="D678" s="2"/>
      <c r="E678" s="2"/>
      <c r="F678" s="2"/>
      <c r="G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row>
    <row r="679" spans="2:59" x14ac:dyDescent="0.45">
      <c r="B679" s="2"/>
      <c r="C679" s="2"/>
      <c r="D679" s="2"/>
      <c r="E679" s="2"/>
      <c r="F679" s="2"/>
      <c r="G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row>
    <row r="680" spans="2:59" x14ac:dyDescent="0.45">
      <c r="B680" s="2"/>
      <c r="C680" s="2"/>
      <c r="D680" s="2"/>
      <c r="E680" s="2"/>
      <c r="F680" s="2"/>
      <c r="G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row>
    <row r="681" spans="2:59" x14ac:dyDescent="0.45">
      <c r="B681" s="2"/>
      <c r="C681" s="2"/>
      <c r="D681" s="2"/>
      <c r="E681" s="2"/>
      <c r="F681" s="2"/>
      <c r="G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row>
    <row r="682" spans="2:59" x14ac:dyDescent="0.45">
      <c r="B682" s="2"/>
      <c r="C682" s="2"/>
      <c r="D682" s="2"/>
      <c r="E682" s="2"/>
      <c r="F682" s="2"/>
      <c r="G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row>
    <row r="683" spans="2:59" x14ac:dyDescent="0.45">
      <c r="B683" s="2"/>
      <c r="C683" s="2"/>
      <c r="D683" s="2"/>
      <c r="E683" s="2"/>
      <c r="F683" s="2"/>
      <c r="G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row>
    <row r="684" spans="2:59" x14ac:dyDescent="0.45">
      <c r="B684" s="2"/>
      <c r="C684" s="2"/>
      <c r="D684" s="2"/>
      <c r="E684" s="2"/>
      <c r="F684" s="2"/>
      <c r="G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row>
    <row r="685" spans="2:59" x14ac:dyDescent="0.45">
      <c r="B685" s="2"/>
      <c r="C685" s="2"/>
      <c r="D685" s="2"/>
      <c r="E685" s="2"/>
      <c r="F685" s="2"/>
      <c r="G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row>
    <row r="686" spans="2:59" x14ac:dyDescent="0.45">
      <c r="B686" s="2"/>
      <c r="C686" s="2"/>
      <c r="D686" s="2"/>
      <c r="E686" s="2"/>
      <c r="F686" s="2"/>
      <c r="G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row>
    <row r="687" spans="2:59" x14ac:dyDescent="0.45">
      <c r="B687" s="2"/>
      <c r="C687" s="2"/>
      <c r="D687" s="2"/>
      <c r="E687" s="2"/>
      <c r="F687" s="2"/>
      <c r="G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row>
    <row r="688" spans="2:59" x14ac:dyDescent="0.45">
      <c r="B688" s="2"/>
      <c r="C688" s="2"/>
      <c r="D688" s="2"/>
      <c r="E688" s="2"/>
      <c r="F688" s="2"/>
      <c r="G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row>
    <row r="689" spans="2:59" x14ac:dyDescent="0.45">
      <c r="B689" s="2"/>
      <c r="C689" s="2"/>
      <c r="D689" s="2"/>
      <c r="E689" s="2"/>
      <c r="F689" s="2"/>
      <c r="G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row>
    <row r="690" spans="2:59" x14ac:dyDescent="0.45">
      <c r="B690" s="2"/>
      <c r="C690" s="2"/>
      <c r="D690" s="2"/>
      <c r="E690" s="2"/>
      <c r="F690" s="2"/>
      <c r="G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row>
    <row r="691" spans="2:59" x14ac:dyDescent="0.45">
      <c r="B691" s="2"/>
      <c r="C691" s="2"/>
      <c r="D691" s="2"/>
      <c r="E691" s="2"/>
      <c r="F691" s="2"/>
      <c r="G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row>
    <row r="692" spans="2:59" x14ac:dyDescent="0.45">
      <c r="B692" s="2"/>
      <c r="C692" s="2"/>
      <c r="D692" s="2"/>
      <c r="E692" s="2"/>
      <c r="F692" s="2"/>
      <c r="G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row>
    <row r="693" spans="2:59" x14ac:dyDescent="0.45">
      <c r="B693" s="2"/>
      <c r="C693" s="2"/>
      <c r="D693" s="2"/>
      <c r="E693" s="2"/>
      <c r="F693" s="2"/>
      <c r="G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row>
    <row r="694" spans="2:59" x14ac:dyDescent="0.45">
      <c r="B694" s="2"/>
      <c r="C694" s="2"/>
      <c r="D694" s="2"/>
      <c r="E694" s="2"/>
      <c r="F694" s="2"/>
      <c r="G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row>
    <row r="695" spans="2:59" x14ac:dyDescent="0.45">
      <c r="B695" s="2"/>
      <c r="C695" s="2"/>
      <c r="D695" s="2"/>
      <c r="E695" s="2"/>
      <c r="F695" s="2"/>
      <c r="G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row>
    <row r="696" spans="2:59" x14ac:dyDescent="0.45">
      <c r="B696" s="2"/>
      <c r="C696" s="2"/>
      <c r="D696" s="2"/>
      <c r="E696" s="2"/>
      <c r="F696" s="2"/>
      <c r="G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row>
    <row r="697" spans="2:59" x14ac:dyDescent="0.45">
      <c r="B697" s="2"/>
      <c r="C697" s="2"/>
      <c r="D697" s="2"/>
      <c r="E697" s="2"/>
      <c r="F697" s="2"/>
      <c r="G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row>
    <row r="698" spans="2:59" x14ac:dyDescent="0.45">
      <c r="B698" s="2"/>
      <c r="C698" s="2"/>
      <c r="D698" s="2"/>
      <c r="E698" s="2"/>
      <c r="F698" s="2"/>
      <c r="G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row>
    <row r="699" spans="2:59" x14ac:dyDescent="0.45">
      <c r="B699" s="2"/>
      <c r="C699" s="2"/>
      <c r="D699" s="2"/>
      <c r="E699" s="2"/>
      <c r="F699" s="2"/>
      <c r="G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row>
    <row r="700" spans="2:59" x14ac:dyDescent="0.45">
      <c r="B700" s="2"/>
      <c r="C700" s="2"/>
      <c r="D700" s="2"/>
      <c r="E700" s="2"/>
      <c r="F700" s="2"/>
      <c r="G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row>
    <row r="701" spans="2:59" x14ac:dyDescent="0.45">
      <c r="B701" s="2"/>
      <c r="C701" s="2"/>
      <c r="D701" s="2"/>
      <c r="E701" s="2"/>
      <c r="F701" s="2"/>
      <c r="G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row>
    <row r="702" spans="2:59" x14ac:dyDescent="0.45">
      <c r="B702" s="2"/>
      <c r="C702" s="2"/>
      <c r="D702" s="2"/>
      <c r="E702" s="2"/>
      <c r="F702" s="2"/>
      <c r="G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row>
    <row r="703" spans="2:59" x14ac:dyDescent="0.45">
      <c r="B703" s="2"/>
      <c r="C703" s="2"/>
      <c r="D703" s="2"/>
      <c r="E703" s="2"/>
      <c r="F703" s="2"/>
      <c r="G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row>
    <row r="704" spans="2:59" x14ac:dyDescent="0.45">
      <c r="B704" s="2"/>
      <c r="C704" s="2"/>
      <c r="D704" s="2"/>
      <c r="E704" s="2"/>
      <c r="F704" s="2"/>
      <c r="G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row>
    <row r="705" spans="2:59" x14ac:dyDescent="0.45">
      <c r="B705" s="2"/>
      <c r="C705" s="2"/>
      <c r="D705" s="2"/>
      <c r="E705" s="2"/>
      <c r="F705" s="2"/>
      <c r="G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row>
    <row r="706" spans="2:59" x14ac:dyDescent="0.45">
      <c r="B706" s="2"/>
      <c r="C706" s="2"/>
      <c r="D706" s="2"/>
      <c r="E706" s="2"/>
      <c r="F706" s="2"/>
      <c r="G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row>
    <row r="707" spans="2:59" x14ac:dyDescent="0.45">
      <c r="B707" s="2"/>
      <c r="C707" s="2"/>
      <c r="D707" s="2"/>
      <c r="E707" s="2"/>
      <c r="F707" s="2"/>
      <c r="G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row>
    <row r="708" spans="2:59" x14ac:dyDescent="0.45">
      <c r="B708" s="2"/>
      <c r="C708" s="2"/>
      <c r="D708" s="2"/>
      <c r="E708" s="2"/>
      <c r="F708" s="2"/>
      <c r="G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row>
    <row r="709" spans="2:59" x14ac:dyDescent="0.45">
      <c r="B709" s="2"/>
      <c r="C709" s="2"/>
      <c r="D709" s="2"/>
      <c r="E709" s="2"/>
      <c r="F709" s="2"/>
      <c r="G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row>
    <row r="710" spans="2:59" x14ac:dyDescent="0.45">
      <c r="B710" s="2"/>
      <c r="C710" s="2"/>
      <c r="D710" s="2"/>
      <c r="E710" s="2"/>
      <c r="F710" s="2"/>
      <c r="G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row>
    <row r="711" spans="2:59" x14ac:dyDescent="0.45">
      <c r="B711" s="2"/>
      <c r="C711" s="2"/>
      <c r="D711" s="2"/>
      <c r="E711" s="2"/>
      <c r="F711" s="2"/>
      <c r="G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row>
    <row r="712" spans="2:59" x14ac:dyDescent="0.45">
      <c r="B712" s="2"/>
      <c r="C712" s="2"/>
      <c r="D712" s="2"/>
      <c r="E712" s="2"/>
      <c r="F712" s="2"/>
      <c r="G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row>
    <row r="713" spans="2:59" x14ac:dyDescent="0.45">
      <c r="B713" s="2"/>
      <c r="C713" s="2"/>
      <c r="D713" s="2"/>
      <c r="E713" s="2"/>
      <c r="F713" s="2"/>
      <c r="G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row>
    <row r="714" spans="2:59" x14ac:dyDescent="0.45">
      <c r="B714" s="2"/>
      <c r="C714" s="2"/>
      <c r="D714" s="2"/>
      <c r="E714" s="2"/>
      <c r="F714" s="2"/>
      <c r="G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row>
    <row r="715" spans="2:59" x14ac:dyDescent="0.45">
      <c r="B715" s="2"/>
      <c r="C715" s="2"/>
      <c r="D715" s="2"/>
      <c r="E715" s="2"/>
      <c r="F715" s="2"/>
      <c r="G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row>
    <row r="716" spans="2:59" x14ac:dyDescent="0.45">
      <c r="B716" s="2"/>
      <c r="C716" s="2"/>
      <c r="D716" s="2"/>
      <c r="E716" s="2"/>
      <c r="F716" s="2"/>
      <c r="G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row>
    <row r="717" spans="2:59" x14ac:dyDescent="0.45">
      <c r="B717" s="2"/>
      <c r="C717" s="2"/>
      <c r="D717" s="2"/>
      <c r="E717" s="2"/>
      <c r="F717" s="2"/>
      <c r="G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row>
    <row r="718" spans="2:59" x14ac:dyDescent="0.45">
      <c r="B718" s="2"/>
      <c r="C718" s="2"/>
      <c r="D718" s="2"/>
      <c r="E718" s="2"/>
      <c r="F718" s="2"/>
      <c r="G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row>
    <row r="719" spans="2:59" x14ac:dyDescent="0.45">
      <c r="B719" s="2"/>
      <c r="C719" s="2"/>
      <c r="D719" s="2"/>
      <c r="E719" s="2"/>
      <c r="F719" s="2"/>
      <c r="G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row>
    <row r="720" spans="2:59" x14ac:dyDescent="0.45">
      <c r="B720" s="2"/>
      <c r="C720" s="2"/>
      <c r="D720" s="2"/>
      <c r="E720" s="2"/>
      <c r="F720" s="2"/>
      <c r="G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row>
    <row r="721" spans="2:59" x14ac:dyDescent="0.45">
      <c r="B721" s="2"/>
      <c r="C721" s="2"/>
      <c r="D721" s="2"/>
      <c r="E721" s="2"/>
      <c r="F721" s="2"/>
      <c r="G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row>
    <row r="722" spans="2:59" x14ac:dyDescent="0.45">
      <c r="B722" s="2"/>
      <c r="C722" s="2"/>
      <c r="D722" s="2"/>
      <c r="E722" s="2"/>
      <c r="F722" s="2"/>
      <c r="G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row>
    <row r="723" spans="2:59" x14ac:dyDescent="0.45">
      <c r="B723" s="2"/>
      <c r="C723" s="2"/>
      <c r="D723" s="2"/>
      <c r="E723" s="2"/>
      <c r="F723" s="2"/>
      <c r="G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row>
    <row r="724" spans="2:59" x14ac:dyDescent="0.45">
      <c r="B724" s="2"/>
      <c r="C724" s="2"/>
      <c r="D724" s="2"/>
      <c r="E724" s="2"/>
      <c r="F724" s="2"/>
      <c r="G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row>
    <row r="725" spans="2:59" x14ac:dyDescent="0.45">
      <c r="B725" s="2"/>
      <c r="C725" s="2"/>
      <c r="D725" s="2"/>
      <c r="E725" s="2"/>
      <c r="F725" s="2"/>
      <c r="G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row>
    <row r="726" spans="2:59" x14ac:dyDescent="0.45">
      <c r="B726" s="2"/>
      <c r="C726" s="2"/>
      <c r="D726" s="2"/>
      <c r="E726" s="2"/>
      <c r="F726" s="2"/>
      <c r="G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row>
    <row r="727" spans="2:59" x14ac:dyDescent="0.45">
      <c r="B727" s="2"/>
      <c r="C727" s="2"/>
      <c r="D727" s="2"/>
      <c r="E727" s="2"/>
      <c r="F727" s="2"/>
      <c r="G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row>
    <row r="728" spans="2:59" x14ac:dyDescent="0.45">
      <c r="B728" s="2"/>
      <c r="C728" s="2"/>
      <c r="D728" s="2"/>
      <c r="E728" s="2"/>
      <c r="F728" s="2"/>
      <c r="G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row>
    <row r="729" spans="2:59" x14ac:dyDescent="0.45">
      <c r="B729" s="2"/>
      <c r="C729" s="2"/>
      <c r="D729" s="2"/>
      <c r="E729" s="2"/>
      <c r="F729" s="2"/>
      <c r="G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row>
    <row r="730" spans="2:59" x14ac:dyDescent="0.45">
      <c r="B730" s="2"/>
      <c r="C730" s="2"/>
      <c r="D730" s="2"/>
      <c r="E730" s="2"/>
      <c r="F730" s="2"/>
      <c r="G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row>
    <row r="731" spans="2:59" x14ac:dyDescent="0.45">
      <c r="B731" s="2"/>
      <c r="C731" s="2"/>
      <c r="D731" s="2"/>
      <c r="E731" s="2"/>
      <c r="F731" s="2"/>
      <c r="G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row>
    <row r="732" spans="2:59" x14ac:dyDescent="0.45">
      <c r="B732" s="2"/>
      <c r="C732" s="2"/>
      <c r="D732" s="2"/>
      <c r="E732" s="2"/>
      <c r="F732" s="2"/>
      <c r="G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row>
    <row r="733" spans="2:59" x14ac:dyDescent="0.45">
      <c r="B733" s="2"/>
      <c r="C733" s="2"/>
      <c r="D733" s="2"/>
      <c r="E733" s="2"/>
      <c r="F733" s="2"/>
      <c r="G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row>
    <row r="734" spans="2:59" x14ac:dyDescent="0.45">
      <c r="B734" s="2"/>
      <c r="C734" s="2"/>
      <c r="D734" s="2"/>
      <c r="E734" s="2"/>
      <c r="F734" s="2"/>
      <c r="G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row>
    <row r="735" spans="2:59" x14ac:dyDescent="0.45">
      <c r="B735" s="2"/>
      <c r="C735" s="2"/>
      <c r="D735" s="2"/>
      <c r="E735" s="2"/>
      <c r="F735" s="2"/>
      <c r="G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row>
    <row r="736" spans="2:59" x14ac:dyDescent="0.45">
      <c r="B736" s="2"/>
      <c r="C736" s="2"/>
      <c r="D736" s="2"/>
      <c r="E736" s="2"/>
      <c r="F736" s="2"/>
      <c r="G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row>
    <row r="737" spans="2:59" x14ac:dyDescent="0.45">
      <c r="B737" s="2"/>
      <c r="C737" s="2"/>
      <c r="D737" s="2"/>
      <c r="E737" s="2"/>
      <c r="F737" s="2"/>
      <c r="G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row>
    <row r="738" spans="2:59" x14ac:dyDescent="0.45">
      <c r="B738" s="2"/>
      <c r="C738" s="2"/>
      <c r="D738" s="2"/>
      <c r="E738" s="2"/>
      <c r="F738" s="2"/>
      <c r="G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row>
    <row r="739" spans="2:59" x14ac:dyDescent="0.45">
      <c r="B739" s="2"/>
      <c r="C739" s="2"/>
      <c r="D739" s="2"/>
      <c r="E739" s="2"/>
      <c r="F739" s="2"/>
      <c r="G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row>
    <row r="740" spans="2:59" x14ac:dyDescent="0.45">
      <c r="B740" s="2"/>
      <c r="C740" s="2"/>
      <c r="D740" s="2"/>
      <c r="E740" s="2"/>
      <c r="F740" s="2"/>
      <c r="G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row>
    <row r="741" spans="2:59" x14ac:dyDescent="0.45">
      <c r="B741" s="2"/>
      <c r="C741" s="2"/>
      <c r="D741" s="2"/>
      <c r="E741" s="2"/>
      <c r="F741" s="2"/>
      <c r="G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row>
    <row r="742" spans="2:59" x14ac:dyDescent="0.45">
      <c r="B742" s="2"/>
      <c r="C742" s="2"/>
      <c r="D742" s="2"/>
      <c r="E742" s="2"/>
      <c r="F742" s="2"/>
      <c r="G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row>
    <row r="743" spans="2:59" x14ac:dyDescent="0.45">
      <c r="B743" s="2"/>
      <c r="C743" s="2"/>
      <c r="D743" s="2"/>
      <c r="E743" s="2"/>
      <c r="F743" s="2"/>
      <c r="G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row>
    <row r="744" spans="2:59" x14ac:dyDescent="0.45">
      <c r="B744" s="2"/>
      <c r="C744" s="2"/>
      <c r="D744" s="2"/>
      <c r="E744" s="2"/>
      <c r="F744" s="2"/>
      <c r="G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row>
    <row r="745" spans="2:59" x14ac:dyDescent="0.45">
      <c r="B745" s="2"/>
      <c r="C745" s="2"/>
      <c r="D745" s="2"/>
      <c r="E745" s="2"/>
      <c r="F745" s="2"/>
      <c r="G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row>
    <row r="746" spans="2:59" x14ac:dyDescent="0.45">
      <c r="B746" s="2"/>
      <c r="C746" s="2"/>
      <c r="D746" s="2"/>
      <c r="E746" s="2"/>
      <c r="F746" s="2"/>
      <c r="G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row>
    <row r="747" spans="2:59" x14ac:dyDescent="0.45">
      <c r="B747" s="2"/>
      <c r="C747" s="2"/>
      <c r="D747" s="2"/>
      <c r="E747" s="2"/>
      <c r="F747" s="2"/>
      <c r="G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row>
    <row r="748" spans="2:59" x14ac:dyDescent="0.45">
      <c r="B748" s="2"/>
      <c r="C748" s="2"/>
      <c r="D748" s="2"/>
      <c r="E748" s="2"/>
      <c r="F748" s="2"/>
      <c r="G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row>
    <row r="749" spans="2:59" x14ac:dyDescent="0.45">
      <c r="B749" s="2"/>
      <c r="C749" s="2"/>
      <c r="D749" s="2"/>
      <c r="E749" s="2"/>
      <c r="F749" s="2"/>
      <c r="G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row>
    <row r="750" spans="2:59" x14ac:dyDescent="0.45">
      <c r="B750" s="2"/>
      <c r="C750" s="2"/>
      <c r="D750" s="2"/>
      <c r="E750" s="2"/>
      <c r="F750" s="2"/>
      <c r="G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row>
    <row r="751" spans="2:59" x14ac:dyDescent="0.45">
      <c r="B751" s="2"/>
      <c r="C751" s="2"/>
      <c r="D751" s="2"/>
      <c r="E751" s="2"/>
      <c r="F751" s="2"/>
      <c r="G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row>
    <row r="752" spans="2:59" x14ac:dyDescent="0.45">
      <c r="B752" s="2"/>
      <c r="C752" s="2"/>
      <c r="D752" s="2"/>
      <c r="E752" s="2"/>
      <c r="F752" s="2"/>
      <c r="G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row>
    <row r="753" spans="2:59" x14ac:dyDescent="0.45">
      <c r="B753" s="2"/>
      <c r="C753" s="2"/>
      <c r="D753" s="2"/>
      <c r="E753" s="2"/>
      <c r="F753" s="2"/>
      <c r="G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row>
    <row r="754" spans="2:59" x14ac:dyDescent="0.45">
      <c r="B754" s="2"/>
      <c r="C754" s="2"/>
      <c r="D754" s="2"/>
      <c r="E754" s="2"/>
      <c r="F754" s="2"/>
      <c r="G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row>
    <row r="755" spans="2:59" x14ac:dyDescent="0.45">
      <c r="B755" s="2"/>
      <c r="C755" s="2"/>
      <c r="D755" s="2"/>
      <c r="E755" s="2"/>
      <c r="F755" s="2"/>
      <c r="G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row>
    <row r="756" spans="2:59" x14ac:dyDescent="0.45">
      <c r="B756" s="2"/>
      <c r="C756" s="2"/>
      <c r="D756" s="2"/>
      <c r="E756" s="2"/>
      <c r="F756" s="2"/>
      <c r="G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row>
    <row r="757" spans="2:59" x14ac:dyDescent="0.45">
      <c r="B757" s="2"/>
      <c r="C757" s="2"/>
      <c r="D757" s="2"/>
      <c r="E757" s="2"/>
      <c r="F757" s="2"/>
      <c r="G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row>
    <row r="758" spans="2:59" x14ac:dyDescent="0.45">
      <c r="B758" s="2"/>
      <c r="C758" s="2"/>
      <c r="D758" s="2"/>
      <c r="E758" s="2"/>
      <c r="F758" s="2"/>
      <c r="G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row>
    <row r="759" spans="2:59" x14ac:dyDescent="0.45">
      <c r="B759" s="2"/>
      <c r="C759" s="2"/>
      <c r="D759" s="2"/>
      <c r="E759" s="2"/>
      <c r="F759" s="2"/>
      <c r="G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row>
    <row r="760" spans="2:59" x14ac:dyDescent="0.45">
      <c r="B760" s="2"/>
      <c r="C760" s="2"/>
      <c r="D760" s="2"/>
      <c r="E760" s="2"/>
      <c r="F760" s="2"/>
      <c r="G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row>
    <row r="761" spans="2:59" x14ac:dyDescent="0.45">
      <c r="B761" s="2"/>
      <c r="C761" s="2"/>
      <c r="D761" s="2"/>
      <c r="E761" s="2"/>
      <c r="F761" s="2"/>
      <c r="G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row>
    <row r="762" spans="2:59" x14ac:dyDescent="0.45">
      <c r="B762" s="2"/>
      <c r="C762" s="2"/>
      <c r="D762" s="2"/>
      <c r="E762" s="2"/>
      <c r="F762" s="2"/>
      <c r="G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row>
    <row r="763" spans="2:59" x14ac:dyDescent="0.45">
      <c r="B763" s="2"/>
      <c r="C763" s="2"/>
      <c r="D763" s="2"/>
      <c r="E763" s="2"/>
      <c r="F763" s="2"/>
      <c r="G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row>
    <row r="764" spans="2:59" x14ac:dyDescent="0.45">
      <c r="B764" s="2"/>
      <c r="C764" s="2"/>
      <c r="D764" s="2"/>
      <c r="E764" s="2"/>
      <c r="F764" s="2"/>
      <c r="G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row>
    <row r="765" spans="2:59" x14ac:dyDescent="0.45">
      <c r="B765" s="2"/>
      <c r="C765" s="2"/>
      <c r="D765" s="2"/>
      <c r="E765" s="2"/>
      <c r="F765" s="2"/>
      <c r="G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row>
    <row r="766" spans="2:59" x14ac:dyDescent="0.45">
      <c r="B766" s="2"/>
      <c r="C766" s="2"/>
      <c r="D766" s="2"/>
      <c r="E766" s="2"/>
      <c r="F766" s="2"/>
      <c r="G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row>
    <row r="767" spans="2:59" x14ac:dyDescent="0.45">
      <c r="B767" s="2"/>
      <c r="C767" s="2"/>
      <c r="D767" s="2"/>
      <c r="E767" s="2"/>
      <c r="F767" s="2"/>
      <c r="G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row>
    <row r="768" spans="2:59" x14ac:dyDescent="0.45">
      <c r="B768" s="2"/>
      <c r="C768" s="2"/>
      <c r="D768" s="2"/>
      <c r="E768" s="2"/>
      <c r="F768" s="2"/>
      <c r="G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row>
    <row r="769" spans="2:59" x14ac:dyDescent="0.45">
      <c r="B769" s="2"/>
      <c r="C769" s="2"/>
      <c r="D769" s="2"/>
      <c r="E769" s="2"/>
      <c r="F769" s="2"/>
      <c r="G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row>
    <row r="770" spans="2:59" x14ac:dyDescent="0.45">
      <c r="B770" s="2"/>
      <c r="C770" s="2"/>
      <c r="D770" s="2"/>
      <c r="E770" s="2"/>
      <c r="F770" s="2"/>
      <c r="G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row>
    <row r="771" spans="2:59" x14ac:dyDescent="0.45">
      <c r="B771" s="2"/>
      <c r="C771" s="2"/>
      <c r="D771" s="2"/>
      <c r="E771" s="2"/>
      <c r="F771" s="2"/>
      <c r="G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row>
    <row r="772" spans="2:59" x14ac:dyDescent="0.45">
      <c r="B772" s="2"/>
      <c r="C772" s="2"/>
      <c r="D772" s="2"/>
      <c r="E772" s="2"/>
      <c r="F772" s="2"/>
      <c r="G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row>
    <row r="773" spans="2:59" x14ac:dyDescent="0.45">
      <c r="B773" s="2"/>
      <c r="C773" s="2"/>
      <c r="D773" s="2"/>
      <c r="E773" s="2"/>
      <c r="F773" s="2"/>
      <c r="G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row>
    <row r="774" spans="2:59" x14ac:dyDescent="0.45">
      <c r="B774" s="2"/>
      <c r="C774" s="2"/>
      <c r="D774" s="2"/>
      <c r="E774" s="2"/>
      <c r="F774" s="2"/>
      <c r="G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row>
    <row r="775" spans="2:59" x14ac:dyDescent="0.45">
      <c r="B775" s="2"/>
      <c r="C775" s="2"/>
      <c r="D775" s="2"/>
      <c r="E775" s="2"/>
      <c r="F775" s="2"/>
      <c r="G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row>
    <row r="776" spans="2:59" x14ac:dyDescent="0.45">
      <c r="B776" s="2"/>
      <c r="C776" s="2"/>
      <c r="D776" s="2"/>
      <c r="E776" s="2"/>
      <c r="F776" s="2"/>
      <c r="G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row>
    <row r="777" spans="2:59" x14ac:dyDescent="0.45">
      <c r="B777" s="2"/>
      <c r="C777" s="2"/>
      <c r="D777" s="2"/>
      <c r="E777" s="2"/>
      <c r="F777" s="2"/>
      <c r="G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row>
    <row r="778" spans="2:59" x14ac:dyDescent="0.45">
      <c r="B778" s="2"/>
      <c r="C778" s="2"/>
      <c r="D778" s="2"/>
      <c r="E778" s="2"/>
      <c r="F778" s="2"/>
      <c r="G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row>
    <row r="779" spans="2:59" x14ac:dyDescent="0.45">
      <c r="B779" s="2"/>
      <c r="C779" s="2"/>
      <c r="D779" s="2"/>
      <c r="E779" s="2"/>
      <c r="F779" s="2"/>
      <c r="G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row>
    <row r="780" spans="2:59" x14ac:dyDescent="0.45">
      <c r="B780" s="2"/>
      <c r="C780" s="2"/>
      <c r="D780" s="2"/>
      <c r="E780" s="2"/>
      <c r="F780" s="2"/>
      <c r="G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row>
    <row r="781" spans="2:59" x14ac:dyDescent="0.45">
      <c r="B781" s="2"/>
      <c r="C781" s="2"/>
      <c r="D781" s="2"/>
      <c r="E781" s="2"/>
      <c r="F781" s="2"/>
      <c r="G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row>
    <row r="782" spans="2:59" x14ac:dyDescent="0.45">
      <c r="B782" s="2"/>
      <c r="C782" s="2"/>
      <c r="D782" s="2"/>
      <c r="E782" s="2"/>
      <c r="F782" s="2"/>
      <c r="G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row>
    <row r="783" spans="2:59" x14ac:dyDescent="0.45">
      <c r="B783" s="2"/>
      <c r="C783" s="2"/>
      <c r="D783" s="2"/>
      <c r="E783" s="2"/>
      <c r="F783" s="2"/>
      <c r="G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row>
    <row r="784" spans="2:59" x14ac:dyDescent="0.45">
      <c r="B784" s="2"/>
      <c r="C784" s="2"/>
      <c r="D784" s="2"/>
      <c r="E784" s="2"/>
      <c r="F784" s="2"/>
      <c r="G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row>
    <row r="785" spans="2:59" x14ac:dyDescent="0.45">
      <c r="B785" s="2"/>
      <c r="C785" s="2"/>
      <c r="D785" s="2"/>
      <c r="E785" s="2"/>
      <c r="F785" s="2"/>
      <c r="G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row>
    <row r="786" spans="2:59" x14ac:dyDescent="0.45">
      <c r="B786" s="2"/>
      <c r="C786" s="2"/>
      <c r="D786" s="2"/>
      <c r="E786" s="2"/>
      <c r="F786" s="2"/>
      <c r="G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row>
    <row r="787" spans="2:59" x14ac:dyDescent="0.45">
      <c r="B787" s="2"/>
      <c r="C787" s="2"/>
      <c r="D787" s="2"/>
      <c r="E787" s="2"/>
      <c r="F787" s="2"/>
      <c r="G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row>
    <row r="788" spans="2:59" x14ac:dyDescent="0.45">
      <c r="B788" s="2"/>
      <c r="C788" s="2"/>
      <c r="D788" s="2"/>
      <c r="E788" s="2"/>
      <c r="F788" s="2"/>
      <c r="G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row>
    <row r="789" spans="2:59" x14ac:dyDescent="0.45">
      <c r="B789" s="2"/>
      <c r="C789" s="2"/>
      <c r="D789" s="2"/>
      <c r="E789" s="2"/>
      <c r="F789" s="2"/>
      <c r="G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row>
    <row r="790" spans="2:59" x14ac:dyDescent="0.45">
      <c r="B790" s="2"/>
      <c r="C790" s="2"/>
      <c r="D790" s="2"/>
      <c r="E790" s="2"/>
      <c r="F790" s="2"/>
      <c r="G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row>
    <row r="791" spans="2:59" x14ac:dyDescent="0.45">
      <c r="B791" s="2"/>
      <c r="C791" s="2"/>
      <c r="D791" s="2"/>
      <c r="E791" s="2"/>
      <c r="F791" s="2"/>
      <c r="G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row>
    <row r="792" spans="2:59" x14ac:dyDescent="0.45">
      <c r="B792" s="2"/>
      <c r="C792" s="2"/>
      <c r="D792" s="2"/>
      <c r="E792" s="2"/>
      <c r="F792" s="2"/>
      <c r="G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row>
    <row r="793" spans="2:59" x14ac:dyDescent="0.45">
      <c r="B793" s="2"/>
      <c r="C793" s="2"/>
      <c r="D793" s="2"/>
      <c r="E793" s="2"/>
      <c r="F793" s="2"/>
      <c r="G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row>
    <row r="794" spans="2:59" x14ac:dyDescent="0.45">
      <c r="B794" s="2"/>
      <c r="C794" s="2"/>
      <c r="D794" s="2"/>
      <c r="E794" s="2"/>
      <c r="F794" s="2"/>
      <c r="G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row>
    <row r="795" spans="2:59" x14ac:dyDescent="0.45">
      <c r="B795" s="2"/>
      <c r="C795" s="2"/>
      <c r="D795" s="2"/>
      <c r="E795" s="2"/>
      <c r="F795" s="2"/>
      <c r="G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row>
    <row r="796" spans="2:59" x14ac:dyDescent="0.45">
      <c r="B796" s="2"/>
      <c r="C796" s="2"/>
      <c r="D796" s="2"/>
      <c r="E796" s="2"/>
      <c r="F796" s="2"/>
      <c r="G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row>
    <row r="797" spans="2:59" x14ac:dyDescent="0.45">
      <c r="B797" s="2"/>
      <c r="C797" s="2"/>
      <c r="D797" s="2"/>
      <c r="E797" s="2"/>
      <c r="F797" s="2"/>
      <c r="G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row>
    <row r="798" spans="2:59" x14ac:dyDescent="0.45">
      <c r="B798" s="2"/>
      <c r="C798" s="2"/>
      <c r="D798" s="2"/>
      <c r="E798" s="2"/>
      <c r="F798" s="2"/>
      <c r="G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row>
    <row r="799" spans="2:59" x14ac:dyDescent="0.45">
      <c r="B799" s="2"/>
      <c r="C799" s="2"/>
      <c r="D799" s="2"/>
      <c r="E799" s="2"/>
      <c r="F799" s="2"/>
      <c r="G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row>
    <row r="800" spans="2:59" x14ac:dyDescent="0.45">
      <c r="B800" s="2"/>
      <c r="C800" s="2"/>
      <c r="D800" s="2"/>
      <c r="E800" s="2"/>
      <c r="F800" s="2"/>
      <c r="G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row>
    <row r="801" spans="2:59" x14ac:dyDescent="0.45">
      <c r="B801" s="2"/>
      <c r="C801" s="2"/>
      <c r="D801" s="2"/>
      <c r="E801" s="2"/>
      <c r="F801" s="2"/>
      <c r="G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row>
    <row r="802" spans="2:59" x14ac:dyDescent="0.45">
      <c r="B802" s="2"/>
      <c r="C802" s="2"/>
      <c r="D802" s="2"/>
      <c r="E802" s="2"/>
      <c r="F802" s="2"/>
      <c r="G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row>
    <row r="803" spans="2:59" x14ac:dyDescent="0.45">
      <c r="B803" s="2"/>
      <c r="C803" s="2"/>
      <c r="D803" s="2"/>
      <c r="E803" s="2"/>
      <c r="F803" s="2"/>
      <c r="G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row>
    <row r="804" spans="2:59" x14ac:dyDescent="0.45">
      <c r="B804" s="2"/>
      <c r="C804" s="2"/>
      <c r="D804" s="2"/>
      <c r="E804" s="2"/>
      <c r="F804" s="2"/>
      <c r="G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row>
    <row r="805" spans="2:59" x14ac:dyDescent="0.45">
      <c r="B805" s="2"/>
      <c r="C805" s="2"/>
      <c r="D805" s="2"/>
      <c r="E805" s="2"/>
      <c r="F805" s="2"/>
      <c r="G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row>
    <row r="806" spans="2:59" x14ac:dyDescent="0.45">
      <c r="B806" s="2"/>
      <c r="C806" s="2"/>
      <c r="D806" s="2"/>
      <c r="E806" s="2"/>
      <c r="F806" s="2"/>
      <c r="G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row>
    <row r="807" spans="2:59" x14ac:dyDescent="0.45">
      <c r="B807" s="2"/>
      <c r="C807" s="2"/>
      <c r="D807" s="2"/>
      <c r="E807" s="2"/>
      <c r="F807" s="2"/>
      <c r="G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row>
    <row r="808" spans="2:59" x14ac:dyDescent="0.45">
      <c r="B808" s="2"/>
      <c r="C808" s="2"/>
      <c r="D808" s="2"/>
      <c r="E808" s="2"/>
      <c r="F808" s="2"/>
      <c r="G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row>
    <row r="809" spans="2:59" x14ac:dyDescent="0.45">
      <c r="B809" s="2"/>
      <c r="C809" s="2"/>
      <c r="D809" s="2"/>
      <c r="E809" s="2"/>
      <c r="F809" s="2"/>
      <c r="G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row>
    <row r="810" spans="2:59" x14ac:dyDescent="0.45">
      <c r="B810" s="2"/>
      <c r="C810" s="2"/>
      <c r="D810" s="2"/>
      <c r="E810" s="2"/>
      <c r="F810" s="2"/>
      <c r="G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row>
    <row r="811" spans="2:59" x14ac:dyDescent="0.45">
      <c r="B811" s="2"/>
      <c r="C811" s="2"/>
      <c r="D811" s="2"/>
      <c r="E811" s="2"/>
      <c r="F811" s="2"/>
      <c r="G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row>
    <row r="812" spans="2:59" x14ac:dyDescent="0.45">
      <c r="B812" s="2"/>
      <c r="C812" s="2"/>
      <c r="D812" s="2"/>
      <c r="E812" s="2"/>
      <c r="F812" s="2"/>
      <c r="G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row>
    <row r="813" spans="2:59" x14ac:dyDescent="0.45">
      <c r="B813" s="2"/>
      <c r="C813" s="2"/>
      <c r="D813" s="2"/>
      <c r="E813" s="2"/>
      <c r="F813" s="2"/>
      <c r="G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row>
    <row r="814" spans="2:59" x14ac:dyDescent="0.45">
      <c r="B814" s="2"/>
      <c r="C814" s="2"/>
      <c r="D814" s="2"/>
      <c r="E814" s="2"/>
      <c r="F814" s="2"/>
      <c r="G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row>
    <row r="815" spans="2:59" x14ac:dyDescent="0.45">
      <c r="B815" s="2"/>
      <c r="C815" s="2"/>
      <c r="D815" s="2"/>
      <c r="E815" s="2"/>
      <c r="F815" s="2"/>
      <c r="G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row>
    <row r="816" spans="2:59" x14ac:dyDescent="0.45">
      <c r="B816" s="2"/>
      <c r="C816" s="2"/>
      <c r="D816" s="2"/>
      <c r="E816" s="2"/>
      <c r="F816" s="2"/>
      <c r="G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row>
    <row r="817" spans="2:59" x14ac:dyDescent="0.45">
      <c r="B817" s="2"/>
      <c r="C817" s="2"/>
      <c r="D817" s="2"/>
      <c r="E817" s="2"/>
      <c r="F817" s="2"/>
      <c r="G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row>
    <row r="818" spans="2:59" x14ac:dyDescent="0.45">
      <c r="B818" s="2"/>
      <c r="C818" s="2"/>
      <c r="D818" s="2"/>
      <c r="E818" s="2"/>
      <c r="F818" s="2"/>
      <c r="G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row>
    <row r="819" spans="2:59" x14ac:dyDescent="0.45">
      <c r="B819" s="2"/>
      <c r="C819" s="2"/>
      <c r="D819" s="2"/>
      <c r="E819" s="2"/>
      <c r="F819" s="2"/>
      <c r="G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row>
    <row r="820" spans="2:59" x14ac:dyDescent="0.45">
      <c r="B820" s="2"/>
      <c r="C820" s="2"/>
      <c r="D820" s="2"/>
      <c r="E820" s="2"/>
      <c r="F820" s="2"/>
      <c r="G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row>
    <row r="821" spans="2:59" x14ac:dyDescent="0.45">
      <c r="B821" s="2"/>
      <c r="C821" s="2"/>
      <c r="D821" s="2"/>
      <c r="E821" s="2"/>
      <c r="F821" s="2"/>
      <c r="G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row>
    <row r="822" spans="2:59" x14ac:dyDescent="0.45">
      <c r="B822" s="2"/>
      <c r="C822" s="2"/>
      <c r="D822" s="2"/>
      <c r="E822" s="2"/>
      <c r="F822" s="2"/>
      <c r="G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row>
    <row r="823" spans="2:59" x14ac:dyDescent="0.45">
      <c r="B823" s="2"/>
      <c r="C823" s="2"/>
      <c r="D823" s="2"/>
      <c r="E823" s="2"/>
      <c r="F823" s="2"/>
      <c r="G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row>
    <row r="824" spans="2:59" x14ac:dyDescent="0.45">
      <c r="B824" s="2"/>
      <c r="C824" s="2"/>
      <c r="D824" s="2"/>
      <c r="E824" s="2"/>
      <c r="F824" s="2"/>
      <c r="G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row>
    <row r="825" spans="2:59" x14ac:dyDescent="0.45">
      <c r="B825" s="2"/>
      <c r="C825" s="2"/>
      <c r="D825" s="2"/>
      <c r="E825" s="2"/>
      <c r="F825" s="2"/>
      <c r="G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row>
    <row r="826" spans="2:59" x14ac:dyDescent="0.45">
      <c r="B826" s="2"/>
      <c r="C826" s="2"/>
      <c r="D826" s="2"/>
      <c r="E826" s="2"/>
      <c r="F826" s="2"/>
      <c r="G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row>
    <row r="827" spans="2:59" x14ac:dyDescent="0.45">
      <c r="B827" s="2"/>
      <c r="C827" s="2"/>
      <c r="D827" s="2"/>
      <c r="E827" s="2"/>
      <c r="F827" s="2"/>
      <c r="G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row>
    <row r="828" spans="2:59" x14ac:dyDescent="0.45">
      <c r="B828" s="2"/>
      <c r="C828" s="2"/>
      <c r="D828" s="2"/>
      <c r="E828" s="2"/>
      <c r="F828" s="2"/>
      <c r="G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row>
    <row r="829" spans="2:59" x14ac:dyDescent="0.45">
      <c r="B829" s="2"/>
      <c r="C829" s="2"/>
      <c r="D829" s="2"/>
      <c r="E829" s="2"/>
      <c r="F829" s="2"/>
      <c r="G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row>
    <row r="830" spans="2:59" x14ac:dyDescent="0.45">
      <c r="B830" s="2"/>
      <c r="C830" s="2"/>
      <c r="D830" s="2"/>
      <c r="E830" s="2"/>
      <c r="F830" s="2"/>
      <c r="G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row>
    <row r="831" spans="2:59" x14ac:dyDescent="0.45">
      <c r="B831" s="2"/>
      <c r="C831" s="2"/>
      <c r="D831" s="2"/>
      <c r="E831" s="2"/>
      <c r="F831" s="2"/>
      <c r="G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row>
    <row r="832" spans="2:59" x14ac:dyDescent="0.45">
      <c r="B832" s="2"/>
      <c r="C832" s="2"/>
      <c r="D832" s="2"/>
      <c r="E832" s="2"/>
      <c r="F832" s="2"/>
      <c r="G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row>
    <row r="833" spans="2:59" x14ac:dyDescent="0.45">
      <c r="B833" s="2"/>
      <c r="C833" s="2"/>
      <c r="D833" s="2"/>
      <c r="E833" s="2"/>
      <c r="F833" s="2"/>
      <c r="G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row>
    <row r="834" spans="2:59" x14ac:dyDescent="0.45">
      <c r="B834" s="2"/>
      <c r="C834" s="2"/>
      <c r="D834" s="2"/>
      <c r="E834" s="2"/>
      <c r="F834" s="2"/>
      <c r="G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row>
    <row r="835" spans="2:59" x14ac:dyDescent="0.45">
      <c r="B835" s="2"/>
      <c r="C835" s="2"/>
      <c r="D835" s="2"/>
      <c r="E835" s="2"/>
      <c r="F835" s="2"/>
      <c r="G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row>
    <row r="836" spans="2:59" x14ac:dyDescent="0.45">
      <c r="B836" s="2"/>
      <c r="C836" s="2"/>
      <c r="D836" s="2"/>
      <c r="E836" s="2"/>
      <c r="F836" s="2"/>
      <c r="G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row>
    <row r="837" spans="2:59" x14ac:dyDescent="0.45">
      <c r="B837" s="2"/>
      <c r="C837" s="2"/>
      <c r="D837" s="2"/>
      <c r="E837" s="2"/>
      <c r="F837" s="2"/>
      <c r="G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row>
    <row r="838" spans="2:59" x14ac:dyDescent="0.45">
      <c r="B838" s="2"/>
      <c r="C838" s="2"/>
      <c r="D838" s="2"/>
      <c r="E838" s="2"/>
      <c r="F838" s="2"/>
      <c r="G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row>
    <row r="839" spans="2:59" x14ac:dyDescent="0.45">
      <c r="B839" s="2"/>
      <c r="C839" s="2"/>
      <c r="D839" s="2"/>
      <c r="E839" s="2"/>
      <c r="F839" s="2"/>
      <c r="G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row>
    <row r="840" spans="2:59" x14ac:dyDescent="0.45">
      <c r="B840" s="2"/>
      <c r="C840" s="2"/>
      <c r="D840" s="2"/>
      <c r="E840" s="2"/>
      <c r="F840" s="2"/>
      <c r="G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row>
    <row r="841" spans="2:59" x14ac:dyDescent="0.45">
      <c r="B841" s="2"/>
      <c r="C841" s="2"/>
      <c r="D841" s="2"/>
      <c r="E841" s="2"/>
      <c r="F841" s="2"/>
      <c r="G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row>
    <row r="842" spans="2:59" x14ac:dyDescent="0.45">
      <c r="B842" s="2"/>
      <c r="C842" s="2"/>
      <c r="D842" s="2"/>
      <c r="E842" s="2"/>
      <c r="F842" s="2"/>
      <c r="G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row>
    <row r="843" spans="2:59" x14ac:dyDescent="0.45">
      <c r="B843" s="2"/>
      <c r="C843" s="2"/>
      <c r="D843" s="2"/>
      <c r="E843" s="2"/>
      <c r="F843" s="2"/>
      <c r="G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row>
    <row r="844" spans="2:59" x14ac:dyDescent="0.45">
      <c r="B844" s="2"/>
      <c r="C844" s="2"/>
      <c r="D844" s="2"/>
      <c r="E844" s="2"/>
      <c r="F844" s="2"/>
      <c r="G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row>
    <row r="845" spans="2:59" x14ac:dyDescent="0.45">
      <c r="B845" s="2"/>
      <c r="C845" s="2"/>
      <c r="D845" s="2"/>
      <c r="E845" s="2"/>
      <c r="F845" s="2"/>
      <c r="G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row>
    <row r="846" spans="2:59" x14ac:dyDescent="0.45">
      <c r="B846" s="2"/>
      <c r="C846" s="2"/>
      <c r="D846" s="2"/>
      <c r="E846" s="2"/>
      <c r="F846" s="2"/>
      <c r="G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row>
    <row r="847" spans="2:59" x14ac:dyDescent="0.45">
      <c r="B847" s="2"/>
      <c r="C847" s="2"/>
      <c r="D847" s="2"/>
      <c r="E847" s="2"/>
      <c r="F847" s="2"/>
      <c r="G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row>
    <row r="848" spans="2:59" x14ac:dyDescent="0.45">
      <c r="B848" s="2"/>
      <c r="C848" s="2"/>
      <c r="D848" s="2"/>
      <c r="E848" s="2"/>
      <c r="F848" s="2"/>
      <c r="G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row>
    <row r="849" spans="2:59" x14ac:dyDescent="0.45">
      <c r="B849" s="2"/>
      <c r="C849" s="2"/>
      <c r="D849" s="2"/>
      <c r="E849" s="2"/>
      <c r="F849" s="2"/>
      <c r="G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row>
    <row r="850" spans="2:59" x14ac:dyDescent="0.45">
      <c r="B850" s="2"/>
      <c r="C850" s="2"/>
      <c r="D850" s="2"/>
      <c r="E850" s="2"/>
      <c r="F850" s="2"/>
      <c r="G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row>
    <row r="851" spans="2:59" x14ac:dyDescent="0.45">
      <c r="B851" s="2"/>
      <c r="C851" s="2"/>
      <c r="D851" s="2"/>
      <c r="E851" s="2"/>
      <c r="F851" s="2"/>
      <c r="G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row>
    <row r="852" spans="2:59" x14ac:dyDescent="0.45">
      <c r="B852" s="2"/>
      <c r="C852" s="2"/>
      <c r="D852" s="2"/>
      <c r="E852" s="2"/>
      <c r="F852" s="2"/>
      <c r="G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row>
    <row r="853" spans="2:59" x14ac:dyDescent="0.45">
      <c r="B853" s="2"/>
      <c r="C853" s="2"/>
      <c r="D853" s="2"/>
      <c r="E853" s="2"/>
      <c r="F853" s="2"/>
      <c r="G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row>
    <row r="854" spans="2:59" x14ac:dyDescent="0.45">
      <c r="B854" s="2"/>
      <c r="C854" s="2"/>
      <c r="D854" s="2"/>
      <c r="E854" s="2"/>
      <c r="F854" s="2"/>
      <c r="G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row>
    <row r="855" spans="2:59" x14ac:dyDescent="0.45">
      <c r="B855" s="2"/>
      <c r="C855" s="2"/>
      <c r="D855" s="2"/>
      <c r="E855" s="2"/>
      <c r="F855" s="2"/>
      <c r="G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row>
    <row r="856" spans="2:59" x14ac:dyDescent="0.45">
      <c r="B856" s="2"/>
      <c r="C856" s="2"/>
      <c r="D856" s="2"/>
      <c r="E856" s="2"/>
      <c r="F856" s="2"/>
      <c r="G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row>
    <row r="857" spans="2:59" x14ac:dyDescent="0.45">
      <c r="B857" s="2"/>
      <c r="C857" s="2"/>
      <c r="D857" s="2"/>
      <c r="E857" s="2"/>
      <c r="F857" s="2"/>
      <c r="G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row>
    <row r="858" spans="2:59" x14ac:dyDescent="0.45">
      <c r="B858" s="2"/>
      <c r="C858" s="2"/>
      <c r="D858" s="2"/>
      <c r="E858" s="2"/>
      <c r="F858" s="2"/>
      <c r="G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row>
    <row r="859" spans="2:59" x14ac:dyDescent="0.45">
      <c r="B859" s="2"/>
      <c r="C859" s="2"/>
      <c r="D859" s="2"/>
      <c r="E859" s="2"/>
      <c r="F859" s="2"/>
      <c r="G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row>
    <row r="860" spans="2:59" x14ac:dyDescent="0.45">
      <c r="B860" s="2"/>
      <c r="C860" s="2"/>
      <c r="D860" s="2"/>
      <c r="E860" s="2"/>
      <c r="F860" s="2"/>
      <c r="G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row>
    <row r="861" spans="2:59" x14ac:dyDescent="0.45">
      <c r="B861" s="2"/>
      <c r="C861" s="2"/>
      <c r="D861" s="2"/>
      <c r="E861" s="2"/>
      <c r="F861" s="2"/>
      <c r="G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row>
    <row r="862" spans="2:59" x14ac:dyDescent="0.45">
      <c r="B862" s="2"/>
      <c r="C862" s="2"/>
      <c r="D862" s="2"/>
      <c r="E862" s="2"/>
      <c r="F862" s="2"/>
      <c r="G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row>
    <row r="863" spans="2:59" x14ac:dyDescent="0.45">
      <c r="B863" s="2"/>
      <c r="C863" s="2"/>
      <c r="D863" s="2"/>
      <c r="E863" s="2"/>
      <c r="F863" s="2"/>
      <c r="G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row>
    <row r="864" spans="2:59" x14ac:dyDescent="0.45">
      <c r="B864" s="2"/>
      <c r="C864" s="2"/>
      <c r="D864" s="2"/>
      <c r="E864" s="2"/>
      <c r="F864" s="2"/>
      <c r="G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row>
    <row r="865" spans="2:59" x14ac:dyDescent="0.45">
      <c r="B865" s="2"/>
      <c r="C865" s="2"/>
      <c r="D865" s="2"/>
      <c r="E865" s="2"/>
      <c r="F865" s="2"/>
      <c r="G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row>
    <row r="866" spans="2:59" x14ac:dyDescent="0.45">
      <c r="B866" s="2"/>
      <c r="C866" s="2"/>
      <c r="D866" s="2"/>
      <c r="E866" s="2"/>
      <c r="F866" s="2"/>
      <c r="G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row>
    <row r="867" spans="2:59" x14ac:dyDescent="0.45">
      <c r="B867" s="2"/>
      <c r="C867" s="2"/>
      <c r="D867" s="2"/>
      <c r="E867" s="2"/>
      <c r="F867" s="2"/>
      <c r="G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row>
    <row r="868" spans="2:59" x14ac:dyDescent="0.45">
      <c r="B868" s="2"/>
      <c r="C868" s="2"/>
      <c r="D868" s="2"/>
      <c r="E868" s="2"/>
      <c r="F868" s="2"/>
      <c r="G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row>
    <row r="869" spans="2:59" x14ac:dyDescent="0.45">
      <c r="B869" s="2"/>
      <c r="C869" s="2"/>
      <c r="D869" s="2"/>
      <c r="E869" s="2"/>
      <c r="F869" s="2"/>
      <c r="G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row>
    <row r="870" spans="2:59" x14ac:dyDescent="0.45">
      <c r="B870" s="2"/>
      <c r="C870" s="2"/>
      <c r="D870" s="2"/>
      <c r="E870" s="2"/>
      <c r="F870" s="2"/>
      <c r="G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row>
    <row r="871" spans="2:59" x14ac:dyDescent="0.45">
      <c r="B871" s="2"/>
      <c r="C871" s="2"/>
      <c r="D871" s="2"/>
      <c r="E871" s="2"/>
      <c r="F871" s="2"/>
      <c r="G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row>
    <row r="872" spans="2:59" x14ac:dyDescent="0.45">
      <c r="B872" s="2"/>
      <c r="C872" s="2"/>
      <c r="D872" s="2"/>
      <c r="E872" s="2"/>
      <c r="F872" s="2"/>
      <c r="G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row>
    <row r="873" spans="2:59" x14ac:dyDescent="0.45">
      <c r="B873" s="2"/>
      <c r="C873" s="2"/>
      <c r="D873" s="2"/>
      <c r="E873" s="2"/>
      <c r="F873" s="2"/>
      <c r="G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row>
    <row r="874" spans="2:59" x14ac:dyDescent="0.45">
      <c r="B874" s="2"/>
      <c r="C874" s="2"/>
      <c r="D874" s="2"/>
      <c r="E874" s="2"/>
      <c r="F874" s="2"/>
      <c r="G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row>
    <row r="875" spans="2:59" x14ac:dyDescent="0.45">
      <c r="B875" s="2"/>
      <c r="C875" s="2"/>
      <c r="D875" s="2"/>
      <c r="E875" s="2"/>
      <c r="F875" s="2"/>
      <c r="G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row>
    <row r="876" spans="2:59" x14ac:dyDescent="0.45">
      <c r="B876" s="2"/>
      <c r="C876" s="2"/>
      <c r="D876" s="2"/>
      <c r="E876" s="2"/>
      <c r="F876" s="2"/>
      <c r="G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row>
    <row r="877" spans="2:59" x14ac:dyDescent="0.45">
      <c r="B877" s="2"/>
      <c r="C877" s="2"/>
      <c r="D877" s="2"/>
      <c r="E877" s="2"/>
      <c r="F877" s="2"/>
      <c r="G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row>
    <row r="878" spans="2:59" x14ac:dyDescent="0.45">
      <c r="B878" s="2"/>
      <c r="C878" s="2"/>
      <c r="D878" s="2"/>
      <c r="E878" s="2"/>
      <c r="F878" s="2"/>
      <c r="G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row>
    <row r="879" spans="2:59" x14ac:dyDescent="0.45">
      <c r="B879" s="2"/>
      <c r="C879" s="2"/>
      <c r="D879" s="2"/>
      <c r="E879" s="2"/>
      <c r="F879" s="2"/>
      <c r="G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row>
    <row r="880" spans="2:59" x14ac:dyDescent="0.45">
      <c r="B880" s="2"/>
      <c r="C880" s="2"/>
      <c r="D880" s="2"/>
      <c r="E880" s="2"/>
      <c r="F880" s="2"/>
      <c r="G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row>
    <row r="881" spans="2:59" x14ac:dyDescent="0.45">
      <c r="B881" s="2"/>
      <c r="C881" s="2"/>
      <c r="D881" s="2"/>
      <c r="E881" s="2"/>
      <c r="F881" s="2"/>
      <c r="G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row>
    <row r="882" spans="2:59" x14ac:dyDescent="0.45">
      <c r="B882" s="2"/>
      <c r="C882" s="2"/>
      <c r="D882" s="2"/>
      <c r="E882" s="2"/>
      <c r="F882" s="2"/>
      <c r="G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row>
    <row r="883" spans="2:59" x14ac:dyDescent="0.45">
      <c r="B883" s="2"/>
      <c r="C883" s="2"/>
      <c r="D883" s="2"/>
      <c r="E883" s="2"/>
      <c r="F883" s="2"/>
      <c r="G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row>
    <row r="884" spans="2:59" x14ac:dyDescent="0.45">
      <c r="B884" s="2"/>
      <c r="C884" s="2"/>
      <c r="D884" s="2"/>
      <c r="E884" s="2"/>
      <c r="F884" s="2"/>
      <c r="G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row>
    <row r="885" spans="2:59" x14ac:dyDescent="0.45">
      <c r="B885" s="2"/>
      <c r="C885" s="2"/>
      <c r="D885" s="2"/>
      <c r="E885" s="2"/>
      <c r="F885" s="2"/>
      <c r="G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row>
    <row r="886" spans="2:59" x14ac:dyDescent="0.45">
      <c r="B886" s="2"/>
      <c r="C886" s="2"/>
      <c r="D886" s="2"/>
      <c r="E886" s="2"/>
      <c r="F886" s="2"/>
      <c r="G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row>
    <row r="887" spans="2:59" x14ac:dyDescent="0.45">
      <c r="B887" s="2"/>
      <c r="C887" s="2"/>
      <c r="D887" s="2"/>
      <c r="E887" s="2"/>
      <c r="F887" s="2"/>
      <c r="G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row>
    <row r="888" spans="2:59" x14ac:dyDescent="0.45">
      <c r="B888" s="2"/>
      <c r="C888" s="2"/>
      <c r="D888" s="2"/>
      <c r="E888" s="2"/>
      <c r="F888" s="2"/>
      <c r="G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row>
    <row r="889" spans="2:59" x14ac:dyDescent="0.45">
      <c r="B889" s="2"/>
      <c r="C889" s="2"/>
      <c r="D889" s="2"/>
      <c r="E889" s="2"/>
      <c r="F889" s="2"/>
      <c r="G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row>
    <row r="890" spans="2:59" x14ac:dyDescent="0.45">
      <c r="B890" s="2"/>
      <c r="C890" s="2"/>
      <c r="D890" s="2"/>
      <c r="E890" s="2"/>
      <c r="F890" s="2"/>
      <c r="G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row>
    <row r="891" spans="2:59" x14ac:dyDescent="0.45">
      <c r="B891" s="2"/>
      <c r="C891" s="2"/>
      <c r="D891" s="2"/>
      <c r="E891" s="2"/>
      <c r="F891" s="2"/>
      <c r="G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row>
    <row r="892" spans="2:59" x14ac:dyDescent="0.45">
      <c r="B892" s="2"/>
      <c r="C892" s="2"/>
      <c r="D892" s="2"/>
      <c r="E892" s="2"/>
      <c r="F892" s="2"/>
      <c r="G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row>
    <row r="893" spans="2:59" x14ac:dyDescent="0.45">
      <c r="B893" s="2"/>
      <c r="C893" s="2"/>
      <c r="D893" s="2"/>
      <c r="E893" s="2"/>
      <c r="F893" s="2"/>
      <c r="G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row>
    <row r="894" spans="2:59" x14ac:dyDescent="0.45">
      <c r="B894" s="2"/>
      <c r="C894" s="2"/>
      <c r="D894" s="2"/>
      <c r="E894" s="2"/>
      <c r="F894" s="2"/>
      <c r="G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row>
    <row r="895" spans="2:59" x14ac:dyDescent="0.45">
      <c r="B895" s="2"/>
      <c r="C895" s="2"/>
      <c r="D895" s="2"/>
      <c r="E895" s="2"/>
      <c r="F895" s="2"/>
      <c r="G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row>
    <row r="896" spans="2:59" x14ac:dyDescent="0.45">
      <c r="B896" s="2"/>
      <c r="C896" s="2"/>
      <c r="D896" s="2"/>
      <c r="E896" s="2"/>
      <c r="F896" s="2"/>
      <c r="G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row>
    <row r="897" spans="2:59" x14ac:dyDescent="0.45">
      <c r="B897" s="2"/>
      <c r="C897" s="2"/>
      <c r="D897" s="2"/>
      <c r="E897" s="2"/>
      <c r="F897" s="2"/>
      <c r="G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row>
    <row r="898" spans="2:59" x14ac:dyDescent="0.45">
      <c r="B898" s="2"/>
      <c r="C898" s="2"/>
      <c r="D898" s="2"/>
      <c r="E898" s="2"/>
      <c r="F898" s="2"/>
      <c r="G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row>
    <row r="899" spans="2:59" x14ac:dyDescent="0.45">
      <c r="B899" s="2"/>
      <c r="C899" s="2"/>
      <c r="D899" s="2"/>
      <c r="E899" s="2"/>
      <c r="F899" s="2"/>
      <c r="G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row>
    <row r="900" spans="2:59" x14ac:dyDescent="0.45">
      <c r="B900" s="2"/>
      <c r="C900" s="2"/>
      <c r="D900" s="2"/>
      <c r="E900" s="2"/>
      <c r="F900" s="2"/>
      <c r="G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row>
    <row r="901" spans="2:59" x14ac:dyDescent="0.45">
      <c r="B901" s="2"/>
      <c r="C901" s="2"/>
      <c r="D901" s="2"/>
      <c r="E901" s="2"/>
      <c r="F901" s="2"/>
      <c r="G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row>
    <row r="902" spans="2:59" x14ac:dyDescent="0.45">
      <c r="B902" s="2"/>
      <c r="C902" s="2"/>
      <c r="D902" s="2"/>
      <c r="E902" s="2"/>
      <c r="F902" s="2"/>
      <c r="G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row>
    <row r="903" spans="2:59" x14ac:dyDescent="0.45">
      <c r="B903" s="2"/>
      <c r="C903" s="2"/>
      <c r="D903" s="2"/>
      <c r="E903" s="2"/>
      <c r="F903" s="2"/>
      <c r="G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row>
    <row r="904" spans="2:59" x14ac:dyDescent="0.45">
      <c r="B904" s="2"/>
      <c r="C904" s="2"/>
      <c r="D904" s="2"/>
      <c r="E904" s="2"/>
      <c r="F904" s="2"/>
      <c r="G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row>
    <row r="905" spans="2:59" x14ac:dyDescent="0.45">
      <c r="B905" s="2"/>
      <c r="C905" s="2"/>
      <c r="D905" s="2"/>
      <c r="E905" s="2"/>
      <c r="F905" s="2"/>
      <c r="G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row>
    <row r="906" spans="2:59" x14ac:dyDescent="0.45">
      <c r="B906" s="2"/>
      <c r="C906" s="2"/>
      <c r="D906" s="2"/>
      <c r="E906" s="2"/>
      <c r="F906" s="2"/>
      <c r="G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row>
    <row r="907" spans="2:59" x14ac:dyDescent="0.45">
      <c r="B907" s="2"/>
      <c r="C907" s="2"/>
      <c r="D907" s="2"/>
      <c r="E907" s="2"/>
      <c r="F907" s="2"/>
      <c r="G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row>
    <row r="908" spans="2:59" x14ac:dyDescent="0.45">
      <c r="B908" s="2"/>
      <c r="C908" s="2"/>
      <c r="D908" s="2"/>
      <c r="E908" s="2"/>
      <c r="F908" s="2"/>
      <c r="G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row>
    <row r="909" spans="2:59" x14ac:dyDescent="0.45">
      <c r="B909" s="2"/>
      <c r="C909" s="2"/>
      <c r="D909" s="2"/>
      <c r="E909" s="2"/>
      <c r="F909" s="2"/>
      <c r="G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row>
    <row r="910" spans="2:59" x14ac:dyDescent="0.45">
      <c r="B910" s="2"/>
      <c r="C910" s="2"/>
      <c r="D910" s="2"/>
      <c r="E910" s="2"/>
      <c r="F910" s="2"/>
      <c r="G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row>
    <row r="911" spans="2:59" x14ac:dyDescent="0.45">
      <c r="B911" s="2"/>
      <c r="C911" s="2"/>
      <c r="D911" s="2"/>
      <c r="E911" s="2"/>
      <c r="F911" s="2"/>
      <c r="G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row>
    <row r="912" spans="2:59" x14ac:dyDescent="0.45">
      <c r="B912" s="2"/>
      <c r="C912" s="2"/>
      <c r="D912" s="2"/>
      <c r="E912" s="2"/>
      <c r="F912" s="2"/>
      <c r="G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row>
    <row r="913" spans="2:59" x14ac:dyDescent="0.45">
      <c r="B913" s="2"/>
      <c r="C913" s="2"/>
      <c r="D913" s="2"/>
      <c r="E913" s="2"/>
      <c r="F913" s="2"/>
      <c r="G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row>
    <row r="914" spans="2:59" x14ac:dyDescent="0.45">
      <c r="B914" s="2"/>
      <c r="C914" s="2"/>
      <c r="D914" s="2"/>
      <c r="E914" s="2"/>
      <c r="F914" s="2"/>
      <c r="G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row>
    <row r="915" spans="2:59" x14ac:dyDescent="0.45">
      <c r="B915" s="2"/>
      <c r="C915" s="2"/>
      <c r="D915" s="2"/>
      <c r="E915" s="2"/>
      <c r="F915" s="2"/>
      <c r="G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row>
    <row r="916" spans="2:59" x14ac:dyDescent="0.45">
      <c r="B916" s="2"/>
      <c r="C916" s="2"/>
      <c r="D916" s="2"/>
      <c r="E916" s="2"/>
      <c r="F916" s="2"/>
      <c r="G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row>
    <row r="917" spans="2:59" x14ac:dyDescent="0.45">
      <c r="B917" s="2"/>
      <c r="C917" s="2"/>
      <c r="D917" s="2"/>
      <c r="E917" s="2"/>
      <c r="F917" s="2"/>
      <c r="G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row>
    <row r="918" spans="2:59" x14ac:dyDescent="0.45">
      <c r="B918" s="2"/>
      <c r="C918" s="2"/>
      <c r="D918" s="2"/>
      <c r="E918" s="2"/>
      <c r="F918" s="2"/>
      <c r="G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row>
    <row r="919" spans="2:59" x14ac:dyDescent="0.45">
      <c r="B919" s="2"/>
      <c r="C919" s="2"/>
      <c r="D919" s="2"/>
      <c r="E919" s="2"/>
      <c r="F919" s="2"/>
      <c r="G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row>
    <row r="920" spans="2:59" x14ac:dyDescent="0.45">
      <c r="B920" s="2"/>
      <c r="C920" s="2"/>
      <c r="D920" s="2"/>
      <c r="E920" s="2"/>
      <c r="F920" s="2"/>
      <c r="G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row>
    <row r="921" spans="2:59" x14ac:dyDescent="0.45">
      <c r="B921" s="2"/>
      <c r="C921" s="2"/>
      <c r="D921" s="2"/>
      <c r="E921" s="2"/>
      <c r="F921" s="2"/>
      <c r="G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row>
    <row r="922" spans="2:59" x14ac:dyDescent="0.45">
      <c r="B922" s="2"/>
      <c r="C922" s="2"/>
      <c r="D922" s="2"/>
      <c r="E922" s="2"/>
      <c r="F922" s="2"/>
      <c r="G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row>
    <row r="923" spans="2:59" x14ac:dyDescent="0.45">
      <c r="B923" s="2"/>
      <c r="C923" s="2"/>
      <c r="D923" s="2"/>
      <c r="E923" s="2"/>
      <c r="F923" s="2"/>
      <c r="G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row>
    <row r="924" spans="2:59" x14ac:dyDescent="0.45">
      <c r="B924" s="2"/>
      <c r="C924" s="2"/>
      <c r="D924" s="2"/>
      <c r="E924" s="2"/>
      <c r="F924" s="2"/>
      <c r="G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row>
    <row r="925" spans="2:59" x14ac:dyDescent="0.45">
      <c r="B925" s="2"/>
      <c r="C925" s="2"/>
      <c r="D925" s="2"/>
      <c r="E925" s="2"/>
      <c r="F925" s="2"/>
      <c r="G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row>
    <row r="926" spans="2:59" x14ac:dyDescent="0.45">
      <c r="B926" s="2"/>
      <c r="C926" s="2"/>
      <c r="D926" s="2"/>
      <c r="E926" s="2"/>
      <c r="F926" s="2"/>
      <c r="G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row>
    <row r="927" spans="2:59" x14ac:dyDescent="0.45">
      <c r="B927" s="2"/>
      <c r="C927" s="2"/>
      <c r="D927" s="2"/>
      <c r="E927" s="2"/>
      <c r="F927" s="2"/>
      <c r="G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row>
    <row r="928" spans="2:59" x14ac:dyDescent="0.45">
      <c r="B928" s="2"/>
      <c r="C928" s="2"/>
      <c r="D928" s="2"/>
      <c r="E928" s="2"/>
      <c r="F928" s="2"/>
      <c r="G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row>
    <row r="929" spans="2:59" x14ac:dyDescent="0.45">
      <c r="B929" s="2"/>
      <c r="C929" s="2"/>
      <c r="D929" s="2"/>
      <c r="E929" s="2"/>
      <c r="F929" s="2"/>
      <c r="G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row>
    <row r="930" spans="2:59" x14ac:dyDescent="0.45">
      <c r="B930" s="2"/>
      <c r="C930" s="2"/>
      <c r="D930" s="2"/>
      <c r="E930" s="2"/>
      <c r="F930" s="2"/>
      <c r="G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row>
    <row r="931" spans="2:59" x14ac:dyDescent="0.45">
      <c r="B931" s="2"/>
      <c r="C931" s="2"/>
      <c r="D931" s="2"/>
      <c r="E931" s="2"/>
      <c r="F931" s="2"/>
      <c r="G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row>
    <row r="932" spans="2:59" x14ac:dyDescent="0.45">
      <c r="B932" s="2"/>
      <c r="C932" s="2"/>
      <c r="D932" s="2"/>
      <c r="E932" s="2"/>
      <c r="F932" s="2"/>
      <c r="G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row>
    <row r="933" spans="2:59" x14ac:dyDescent="0.45">
      <c r="B933" s="2"/>
      <c r="C933" s="2"/>
      <c r="D933" s="2"/>
      <c r="E933" s="2"/>
      <c r="F933" s="2"/>
      <c r="G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row>
    <row r="934" spans="2:59" x14ac:dyDescent="0.45">
      <c r="B934" s="2"/>
      <c r="C934" s="2"/>
      <c r="D934" s="2"/>
      <c r="E934" s="2"/>
      <c r="F934" s="2"/>
      <c r="G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row>
    <row r="935" spans="2:59" x14ac:dyDescent="0.45">
      <c r="B935" s="2"/>
      <c r="C935" s="2"/>
      <c r="D935" s="2"/>
      <c r="E935" s="2"/>
      <c r="F935" s="2"/>
      <c r="G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row>
    <row r="936" spans="2:59" x14ac:dyDescent="0.45">
      <c r="B936" s="2"/>
      <c r="C936" s="2"/>
      <c r="D936" s="2"/>
      <c r="E936" s="2"/>
      <c r="F936" s="2"/>
      <c r="G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row>
    <row r="937" spans="2:59" x14ac:dyDescent="0.45">
      <c r="B937" s="2"/>
      <c r="C937" s="2"/>
      <c r="D937" s="2"/>
      <c r="E937" s="2"/>
      <c r="F937" s="2"/>
      <c r="G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row>
    <row r="938" spans="2:59" x14ac:dyDescent="0.45">
      <c r="B938" s="2"/>
      <c r="C938" s="2"/>
      <c r="D938" s="2"/>
      <c r="E938" s="2"/>
      <c r="F938" s="2"/>
      <c r="G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row>
    <row r="939" spans="2:59" x14ac:dyDescent="0.45">
      <c r="B939" s="2"/>
      <c r="C939" s="2"/>
      <c r="D939" s="2"/>
      <c r="E939" s="2"/>
      <c r="F939" s="2"/>
      <c r="G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row>
    <row r="940" spans="2:59" x14ac:dyDescent="0.45">
      <c r="B940" s="2"/>
      <c r="C940" s="2"/>
      <c r="D940" s="2"/>
      <c r="E940" s="2"/>
      <c r="F940" s="2"/>
      <c r="G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row>
    <row r="941" spans="2:59" x14ac:dyDescent="0.45">
      <c r="B941" s="2"/>
      <c r="C941" s="2"/>
      <c r="D941" s="2"/>
      <c r="E941" s="2"/>
      <c r="F941" s="2"/>
      <c r="G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row>
    <row r="942" spans="2:59" x14ac:dyDescent="0.45">
      <c r="B942" s="2"/>
      <c r="C942" s="2"/>
      <c r="D942" s="2"/>
      <c r="E942" s="2"/>
      <c r="F942" s="2"/>
      <c r="G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row>
    <row r="943" spans="2:59" x14ac:dyDescent="0.45">
      <c r="B943" s="2"/>
      <c r="C943" s="2"/>
      <c r="D943" s="2"/>
      <c r="E943" s="2"/>
      <c r="F943" s="2"/>
      <c r="G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row>
    <row r="944" spans="2:59" x14ac:dyDescent="0.45">
      <c r="B944" s="2"/>
      <c r="C944" s="2"/>
      <c r="D944" s="2"/>
      <c r="E944" s="2"/>
      <c r="F944" s="2"/>
      <c r="G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row>
    <row r="945" spans="2:59" x14ac:dyDescent="0.45">
      <c r="B945" s="2"/>
      <c r="C945" s="2"/>
      <c r="D945" s="2"/>
      <c r="E945" s="2"/>
      <c r="F945" s="2"/>
      <c r="G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row>
    <row r="946" spans="2:59" x14ac:dyDescent="0.45">
      <c r="B946" s="2"/>
      <c r="C946" s="2"/>
      <c r="D946" s="2"/>
      <c r="E946" s="2"/>
      <c r="F946" s="2"/>
      <c r="G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row>
    <row r="947" spans="2:59" x14ac:dyDescent="0.45">
      <c r="B947" s="2"/>
      <c r="C947" s="2"/>
      <c r="D947" s="2"/>
      <c r="E947" s="2"/>
      <c r="F947" s="2"/>
      <c r="G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row>
    <row r="948" spans="2:59" x14ac:dyDescent="0.45">
      <c r="B948" s="2"/>
      <c r="C948" s="2"/>
      <c r="D948" s="2"/>
      <c r="E948" s="2"/>
      <c r="F948" s="2"/>
      <c r="G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row>
    <row r="949" spans="2:59" x14ac:dyDescent="0.45">
      <c r="B949" s="2"/>
      <c r="C949" s="2"/>
      <c r="D949" s="2"/>
      <c r="E949" s="2"/>
      <c r="F949" s="2"/>
      <c r="G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row>
    <row r="950" spans="2:59" x14ac:dyDescent="0.45">
      <c r="B950" s="2"/>
      <c r="C950" s="2"/>
      <c r="D950" s="2"/>
      <c r="E950" s="2"/>
      <c r="F950" s="2"/>
      <c r="G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row>
    <row r="951" spans="2:59" x14ac:dyDescent="0.45">
      <c r="B951" s="2"/>
      <c r="C951" s="2"/>
      <c r="D951" s="2"/>
      <c r="E951" s="2"/>
      <c r="F951" s="2"/>
      <c r="G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row>
    <row r="952" spans="2:59" x14ac:dyDescent="0.45">
      <c r="B952" s="2"/>
      <c r="C952" s="2"/>
      <c r="D952" s="2"/>
      <c r="E952" s="2"/>
      <c r="F952" s="2"/>
      <c r="G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row>
    <row r="953" spans="2:59" x14ac:dyDescent="0.45">
      <c r="B953" s="2"/>
      <c r="C953" s="2"/>
      <c r="D953" s="2"/>
      <c r="E953" s="2"/>
      <c r="F953" s="2"/>
      <c r="G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row>
    <row r="954" spans="2:59" x14ac:dyDescent="0.45">
      <c r="B954" s="2"/>
      <c r="C954" s="2"/>
      <c r="D954" s="2"/>
      <c r="E954" s="2"/>
      <c r="F954" s="2"/>
      <c r="G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row>
    <row r="955" spans="2:59" x14ac:dyDescent="0.45">
      <c r="B955" s="2"/>
      <c r="C955" s="2"/>
      <c r="D955" s="2"/>
      <c r="E955" s="2"/>
      <c r="F955" s="2"/>
      <c r="G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row>
    <row r="956" spans="2:59" x14ac:dyDescent="0.45">
      <c r="B956" s="2"/>
      <c r="C956" s="2"/>
      <c r="D956" s="2"/>
      <c r="E956" s="2"/>
      <c r="F956" s="2"/>
      <c r="G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row>
    <row r="957" spans="2:59" x14ac:dyDescent="0.45">
      <c r="B957" s="2"/>
      <c r="C957" s="2"/>
      <c r="D957" s="2"/>
      <c r="E957" s="2"/>
      <c r="F957" s="2"/>
      <c r="G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row>
    <row r="958" spans="2:59" x14ac:dyDescent="0.45">
      <c r="B958" s="2"/>
      <c r="C958" s="2"/>
      <c r="D958" s="2"/>
      <c r="E958" s="2"/>
      <c r="F958" s="2"/>
      <c r="G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row>
    <row r="959" spans="2:59" x14ac:dyDescent="0.45">
      <c r="B959" s="2"/>
      <c r="C959" s="2"/>
      <c r="D959" s="2"/>
      <c r="E959" s="2"/>
      <c r="F959" s="2"/>
      <c r="G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row>
    <row r="960" spans="2:59" x14ac:dyDescent="0.45">
      <c r="B960" s="2"/>
      <c r="C960" s="2"/>
      <c r="D960" s="2"/>
      <c r="E960" s="2"/>
      <c r="F960" s="2"/>
      <c r="G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row>
    <row r="961" spans="2:59" x14ac:dyDescent="0.45">
      <c r="B961" s="2"/>
      <c r="C961" s="2"/>
      <c r="D961" s="2"/>
      <c r="E961" s="2"/>
      <c r="F961" s="2"/>
      <c r="G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row>
    <row r="962" spans="2:59" x14ac:dyDescent="0.45">
      <c r="B962" s="2"/>
      <c r="C962" s="2"/>
      <c r="D962" s="2"/>
      <c r="E962" s="2"/>
      <c r="F962" s="2"/>
      <c r="G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row>
    <row r="963" spans="2:59" x14ac:dyDescent="0.45">
      <c r="B963" s="2"/>
      <c r="C963" s="2"/>
      <c r="D963" s="2"/>
      <c r="E963" s="2"/>
      <c r="F963" s="2"/>
      <c r="G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row>
    <row r="964" spans="2:59" x14ac:dyDescent="0.45">
      <c r="B964" s="2"/>
      <c r="C964" s="2"/>
      <c r="D964" s="2"/>
      <c r="E964" s="2"/>
      <c r="F964" s="2"/>
      <c r="G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row>
    <row r="965" spans="2:59" x14ac:dyDescent="0.45">
      <c r="B965" s="2"/>
      <c r="C965" s="2"/>
      <c r="D965" s="2"/>
      <c r="E965" s="2"/>
      <c r="F965" s="2"/>
      <c r="G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row>
    <row r="966" spans="2:59" x14ac:dyDescent="0.45">
      <c r="B966" s="2"/>
      <c r="C966" s="2"/>
      <c r="D966" s="2"/>
      <c r="E966" s="2"/>
      <c r="F966" s="2"/>
      <c r="G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row>
    <row r="967" spans="2:59" x14ac:dyDescent="0.45">
      <c r="B967" s="2"/>
      <c r="C967" s="2"/>
      <c r="D967" s="2"/>
      <c r="E967" s="2"/>
      <c r="F967" s="2"/>
      <c r="G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row>
    <row r="968" spans="2:59" x14ac:dyDescent="0.45">
      <c r="B968" s="2"/>
      <c r="C968" s="2"/>
      <c r="D968" s="2"/>
      <c r="E968" s="2"/>
      <c r="F968" s="2"/>
      <c r="G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row>
    <row r="969" spans="2:59" x14ac:dyDescent="0.45">
      <c r="B969" s="2"/>
      <c r="C969" s="2"/>
      <c r="D969" s="2"/>
      <c r="E969" s="2"/>
      <c r="F969" s="2"/>
      <c r="G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row>
    <row r="970" spans="2:59" x14ac:dyDescent="0.45">
      <c r="B970" s="2"/>
      <c r="C970" s="2"/>
      <c r="D970" s="2"/>
      <c r="E970" s="2"/>
      <c r="F970" s="2"/>
      <c r="G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row>
    <row r="971" spans="2:59" x14ac:dyDescent="0.45">
      <c r="B971" s="2"/>
      <c r="C971" s="2"/>
      <c r="D971" s="2"/>
      <c r="E971" s="2"/>
      <c r="F971" s="2"/>
      <c r="G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row>
    <row r="972" spans="2:59" x14ac:dyDescent="0.45">
      <c r="B972" s="2"/>
      <c r="C972" s="2"/>
      <c r="D972" s="2"/>
      <c r="E972" s="2"/>
      <c r="F972" s="2"/>
      <c r="G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row>
    <row r="973" spans="2:59" x14ac:dyDescent="0.45">
      <c r="B973" s="2"/>
      <c r="C973" s="2"/>
      <c r="D973" s="2"/>
      <c r="E973" s="2"/>
      <c r="F973" s="2"/>
      <c r="G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row>
    <row r="974" spans="2:59" x14ac:dyDescent="0.45">
      <c r="B974" s="2"/>
      <c r="C974" s="2"/>
      <c r="D974" s="2"/>
      <c r="E974" s="2"/>
      <c r="F974" s="2"/>
      <c r="G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row>
    <row r="975" spans="2:59" x14ac:dyDescent="0.45">
      <c r="B975" s="2"/>
      <c r="C975" s="2"/>
      <c r="D975" s="2"/>
      <c r="E975" s="2"/>
      <c r="F975" s="2"/>
      <c r="G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row>
    <row r="976" spans="2:59" x14ac:dyDescent="0.45">
      <c r="B976" s="2"/>
      <c r="C976" s="2"/>
      <c r="D976" s="2"/>
      <c r="E976" s="2"/>
      <c r="F976" s="2"/>
      <c r="G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row>
    <row r="977" spans="2:59" x14ac:dyDescent="0.45">
      <c r="B977" s="2"/>
      <c r="C977" s="2"/>
      <c r="D977" s="2"/>
      <c r="E977" s="2"/>
      <c r="F977" s="2"/>
      <c r="G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row>
    <row r="978" spans="2:59" x14ac:dyDescent="0.45">
      <c r="B978" s="2"/>
      <c r="C978" s="2"/>
      <c r="D978" s="2"/>
      <c r="E978" s="2"/>
      <c r="F978" s="2"/>
      <c r="G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row>
    <row r="979" spans="2:59" x14ac:dyDescent="0.45">
      <c r="B979" s="2"/>
      <c r="C979" s="2"/>
      <c r="D979" s="2"/>
      <c r="E979" s="2"/>
      <c r="F979" s="2"/>
      <c r="G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row>
    <row r="980" spans="2:59" x14ac:dyDescent="0.45">
      <c r="B980" s="2"/>
      <c r="C980" s="2"/>
      <c r="D980" s="2"/>
      <c r="E980" s="2"/>
      <c r="F980" s="2"/>
      <c r="G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row>
    <row r="981" spans="2:59" x14ac:dyDescent="0.45">
      <c r="B981" s="2"/>
      <c r="C981" s="2"/>
      <c r="D981" s="2"/>
      <c r="E981" s="2"/>
      <c r="F981" s="2"/>
      <c r="G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row>
    <row r="982" spans="2:59" x14ac:dyDescent="0.45">
      <c r="B982" s="2"/>
      <c r="C982" s="2"/>
      <c r="D982" s="2"/>
      <c r="E982" s="2"/>
      <c r="F982" s="2"/>
      <c r="G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row>
    <row r="983" spans="2:59" x14ac:dyDescent="0.45">
      <c r="B983" s="2"/>
      <c r="C983" s="2"/>
      <c r="D983" s="2"/>
      <c r="E983" s="2"/>
      <c r="F983" s="2"/>
      <c r="G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row>
    <row r="984" spans="2:59" x14ac:dyDescent="0.45">
      <c r="B984" s="2"/>
      <c r="C984" s="2"/>
      <c r="D984" s="2"/>
      <c r="E984" s="2"/>
      <c r="F984" s="2"/>
      <c r="G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row>
    <row r="985" spans="2:59" x14ac:dyDescent="0.45">
      <c r="B985" s="2"/>
      <c r="C985" s="2"/>
      <c r="D985" s="2"/>
      <c r="E985" s="2"/>
      <c r="F985" s="2"/>
      <c r="G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row>
    <row r="986" spans="2:59" x14ac:dyDescent="0.45">
      <c r="B986" s="2"/>
      <c r="C986" s="2"/>
      <c r="D986" s="2"/>
      <c r="E986" s="2"/>
      <c r="F986" s="2"/>
      <c r="G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row>
    <row r="987" spans="2:59" x14ac:dyDescent="0.45">
      <c r="B987" s="2"/>
      <c r="C987" s="2"/>
      <c r="D987" s="2"/>
      <c r="E987" s="2"/>
      <c r="F987" s="2"/>
      <c r="G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row>
    <row r="988" spans="2:59" x14ac:dyDescent="0.45">
      <c r="B988" s="2"/>
      <c r="C988" s="2"/>
      <c r="D988" s="2"/>
      <c r="E988" s="2"/>
      <c r="F988" s="2"/>
      <c r="G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row>
    <row r="989" spans="2:59" x14ac:dyDescent="0.45">
      <c r="B989" s="2"/>
      <c r="C989" s="2"/>
      <c r="D989" s="2"/>
      <c r="E989" s="2"/>
      <c r="F989" s="2"/>
      <c r="G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row>
    <row r="990" spans="2:59" x14ac:dyDescent="0.45">
      <c r="B990" s="2"/>
      <c r="C990" s="2"/>
      <c r="D990" s="2"/>
      <c r="E990" s="2"/>
      <c r="F990" s="2"/>
      <c r="G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row>
    <row r="991" spans="2:59" x14ac:dyDescent="0.45">
      <c r="B991" s="2"/>
      <c r="C991" s="2"/>
      <c r="D991" s="2"/>
      <c r="E991" s="2"/>
      <c r="F991" s="2"/>
      <c r="G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row>
    <row r="992" spans="2:59" x14ac:dyDescent="0.45">
      <c r="B992" s="2"/>
      <c r="C992" s="2"/>
      <c r="D992" s="2"/>
      <c r="E992" s="2"/>
      <c r="F992" s="2"/>
      <c r="G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row>
    <row r="993" spans="2:59" x14ac:dyDescent="0.45">
      <c r="B993" s="2"/>
      <c r="C993" s="2"/>
      <c r="D993" s="2"/>
      <c r="E993" s="2"/>
      <c r="F993" s="2"/>
      <c r="G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row>
    <row r="994" spans="2:59" x14ac:dyDescent="0.45">
      <c r="B994" s="2"/>
      <c r="C994" s="2"/>
      <c r="D994" s="2"/>
      <c r="E994" s="2"/>
      <c r="F994" s="2"/>
      <c r="G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row>
    <row r="995" spans="2:59" x14ac:dyDescent="0.45">
      <c r="B995" s="2"/>
      <c r="C995" s="2"/>
      <c r="D995" s="2"/>
      <c r="E995" s="2"/>
      <c r="F995" s="2"/>
      <c r="G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row>
    <row r="996" spans="2:59" x14ac:dyDescent="0.45">
      <c r="B996" s="2"/>
      <c r="C996" s="2"/>
      <c r="D996" s="2"/>
      <c r="E996" s="2"/>
      <c r="F996" s="2"/>
      <c r="G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row>
    <row r="997" spans="2:59" x14ac:dyDescent="0.45">
      <c r="B997" s="2"/>
      <c r="C997" s="2"/>
      <c r="D997" s="2"/>
      <c r="E997" s="2"/>
      <c r="F997" s="2"/>
      <c r="G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row>
    <row r="998" spans="2:59" x14ac:dyDescent="0.45">
      <c r="B998" s="2"/>
      <c r="C998" s="2"/>
      <c r="D998" s="2"/>
      <c r="E998" s="2"/>
      <c r="F998" s="2"/>
      <c r="G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row>
    <row r="999" spans="2:59" x14ac:dyDescent="0.45">
      <c r="B999" s="2"/>
      <c r="C999" s="2"/>
      <c r="D999" s="2"/>
      <c r="E999" s="2"/>
      <c r="F999" s="2"/>
      <c r="G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row>
    <row r="1000" spans="2:59" x14ac:dyDescent="0.45">
      <c r="B1000" s="2"/>
      <c r="C1000" s="2"/>
      <c r="D1000" s="2"/>
      <c r="E1000" s="2"/>
      <c r="F1000" s="2"/>
      <c r="G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row>
    <row r="1001" spans="2:59" x14ac:dyDescent="0.45">
      <c r="B1001" s="2"/>
      <c r="C1001" s="2"/>
      <c r="D1001" s="2"/>
      <c r="E1001" s="2"/>
      <c r="F1001" s="2"/>
      <c r="G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row>
    <row r="1002" spans="2:59" x14ac:dyDescent="0.45">
      <c r="B1002" s="2"/>
      <c r="C1002" s="2"/>
      <c r="D1002" s="2"/>
      <c r="E1002" s="2"/>
      <c r="F1002" s="2"/>
      <c r="G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row>
    <row r="1003" spans="2:59" x14ac:dyDescent="0.45">
      <c r="B1003" s="2"/>
      <c r="C1003" s="2"/>
      <c r="D1003" s="2"/>
      <c r="E1003" s="2"/>
      <c r="F1003" s="2"/>
      <c r="G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row>
    <row r="1004" spans="2:59" x14ac:dyDescent="0.45">
      <c r="B1004" s="2"/>
      <c r="C1004" s="2"/>
      <c r="D1004" s="2"/>
      <c r="E1004" s="2"/>
      <c r="F1004" s="2"/>
      <c r="G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row>
    <row r="1005" spans="2:59" x14ac:dyDescent="0.45">
      <c r="B1005" s="2"/>
      <c r="C1005" s="2"/>
      <c r="D1005" s="2"/>
      <c r="E1005" s="2"/>
      <c r="F1005" s="2"/>
      <c r="G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row>
    <row r="1006" spans="2:59" x14ac:dyDescent="0.45">
      <c r="B1006" s="2"/>
      <c r="C1006" s="2"/>
      <c r="D1006" s="2"/>
      <c r="E1006" s="2"/>
      <c r="F1006" s="2"/>
      <c r="G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row>
    <row r="1007" spans="2:59" x14ac:dyDescent="0.45">
      <c r="B1007" s="2"/>
      <c r="C1007" s="2"/>
      <c r="D1007" s="2"/>
      <c r="E1007" s="2"/>
      <c r="F1007" s="2"/>
      <c r="G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row>
    <row r="1008" spans="2:59" x14ac:dyDescent="0.45">
      <c r="B1008" s="2"/>
      <c r="C1008" s="2"/>
      <c r="D1008" s="2"/>
      <c r="E1008" s="2"/>
      <c r="F1008" s="2"/>
      <c r="G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row>
    <row r="1009" spans="2:59" x14ac:dyDescent="0.45">
      <c r="B1009" s="2"/>
      <c r="C1009" s="2"/>
      <c r="D1009" s="2"/>
      <c r="E1009" s="2"/>
      <c r="F1009" s="2"/>
      <c r="G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row>
    <row r="1010" spans="2:59" x14ac:dyDescent="0.45">
      <c r="B1010" s="2"/>
      <c r="C1010" s="2"/>
      <c r="D1010" s="2"/>
      <c r="E1010" s="2"/>
      <c r="F1010" s="2"/>
      <c r="G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row>
    <row r="1011" spans="2:59" x14ac:dyDescent="0.45">
      <c r="B1011" s="2"/>
      <c r="C1011" s="2"/>
      <c r="D1011" s="2"/>
      <c r="E1011" s="2"/>
      <c r="F1011" s="2"/>
      <c r="G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row>
    <row r="1012" spans="2:59" x14ac:dyDescent="0.45">
      <c r="B1012" s="2"/>
      <c r="C1012" s="2"/>
      <c r="D1012" s="2"/>
      <c r="E1012" s="2"/>
      <c r="F1012" s="2"/>
      <c r="G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row>
    <row r="1013" spans="2:59" x14ac:dyDescent="0.45">
      <c r="B1013" s="2"/>
      <c r="C1013" s="2"/>
      <c r="D1013" s="2"/>
      <c r="E1013" s="2"/>
      <c r="F1013" s="2"/>
      <c r="G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row>
    <row r="1014" spans="2:59" x14ac:dyDescent="0.45">
      <c r="B1014" s="2"/>
      <c r="C1014" s="2"/>
      <c r="D1014" s="2"/>
      <c r="E1014" s="2"/>
      <c r="F1014" s="2"/>
      <c r="G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row>
    <row r="1015" spans="2:59" x14ac:dyDescent="0.45">
      <c r="B1015" s="2"/>
      <c r="C1015" s="2"/>
      <c r="D1015" s="2"/>
      <c r="E1015" s="2"/>
      <c r="F1015" s="2"/>
      <c r="G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row>
    <row r="1016" spans="2:59" x14ac:dyDescent="0.45">
      <c r="B1016" s="2"/>
      <c r="C1016" s="2"/>
      <c r="D1016" s="2"/>
      <c r="E1016" s="2"/>
      <c r="F1016" s="2"/>
      <c r="G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row>
    <row r="1017" spans="2:59" x14ac:dyDescent="0.45">
      <c r="B1017" s="2"/>
      <c r="C1017" s="2"/>
      <c r="D1017" s="2"/>
      <c r="E1017" s="2"/>
      <c r="F1017" s="2"/>
      <c r="G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row>
    <row r="1018" spans="2:59" x14ac:dyDescent="0.45">
      <c r="B1018" s="2"/>
      <c r="C1018" s="2"/>
      <c r="D1018" s="2"/>
      <c r="E1018" s="2"/>
      <c r="F1018" s="2"/>
      <c r="G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row>
    <row r="1019" spans="2:59" x14ac:dyDescent="0.45">
      <c r="B1019" s="2"/>
      <c r="C1019" s="2"/>
      <c r="D1019" s="2"/>
      <c r="E1019" s="2"/>
      <c r="F1019" s="2"/>
      <c r="G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row>
    <row r="1020" spans="2:59" x14ac:dyDescent="0.45">
      <c r="B1020" s="2"/>
      <c r="C1020" s="2"/>
      <c r="D1020" s="2"/>
      <c r="E1020" s="2"/>
      <c r="F1020" s="2"/>
      <c r="G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row>
    <row r="1021" spans="2:59" x14ac:dyDescent="0.45">
      <c r="B1021" s="2"/>
      <c r="C1021" s="2"/>
      <c r="D1021" s="2"/>
      <c r="E1021" s="2"/>
      <c r="F1021" s="2"/>
      <c r="G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row>
    <row r="1022" spans="2:59" x14ac:dyDescent="0.45">
      <c r="B1022" s="2"/>
      <c r="C1022" s="2"/>
      <c r="D1022" s="2"/>
      <c r="E1022" s="2"/>
      <c r="F1022" s="2"/>
      <c r="G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row>
    <row r="1023" spans="2:59" x14ac:dyDescent="0.45">
      <c r="B1023" s="2"/>
      <c r="C1023" s="2"/>
      <c r="D1023" s="2"/>
      <c r="E1023" s="2"/>
      <c r="F1023" s="2"/>
      <c r="G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row>
    <row r="1024" spans="2:59" x14ac:dyDescent="0.45">
      <c r="B1024" s="2"/>
      <c r="C1024" s="2"/>
      <c r="D1024" s="2"/>
      <c r="E1024" s="2"/>
      <c r="F1024" s="2"/>
      <c r="G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row>
    <row r="1025" spans="2:59" x14ac:dyDescent="0.45">
      <c r="B1025" s="2"/>
      <c r="C1025" s="2"/>
      <c r="D1025" s="2"/>
      <c r="E1025" s="2"/>
      <c r="F1025" s="2"/>
      <c r="G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row>
    <row r="1026" spans="2:59" x14ac:dyDescent="0.45">
      <c r="B1026" s="2"/>
      <c r="C1026" s="2"/>
      <c r="D1026" s="2"/>
      <c r="E1026" s="2"/>
      <c r="F1026" s="2"/>
      <c r="G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row>
    <row r="1027" spans="2:59" x14ac:dyDescent="0.45">
      <c r="B1027" s="2"/>
      <c r="C1027" s="2"/>
      <c r="D1027" s="2"/>
      <c r="E1027" s="2"/>
      <c r="F1027" s="2"/>
      <c r="G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row>
    <row r="1028" spans="2:59" x14ac:dyDescent="0.45">
      <c r="B1028" s="2"/>
      <c r="C1028" s="2"/>
      <c r="D1028" s="2"/>
      <c r="E1028" s="2"/>
      <c r="F1028" s="2"/>
      <c r="G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row>
    <row r="1029" spans="2:59" x14ac:dyDescent="0.45">
      <c r="B1029" s="2"/>
      <c r="C1029" s="2"/>
      <c r="D1029" s="2"/>
      <c r="E1029" s="2"/>
      <c r="F1029" s="2"/>
      <c r="G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row>
    <row r="1030" spans="2:59" x14ac:dyDescent="0.45">
      <c r="B1030" s="2"/>
      <c r="C1030" s="2"/>
      <c r="D1030" s="2"/>
      <c r="E1030" s="2"/>
      <c r="F1030" s="2"/>
      <c r="G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row>
    <row r="1031" spans="2:59" x14ac:dyDescent="0.45">
      <c r="B1031" s="2"/>
      <c r="C1031" s="2"/>
      <c r="D1031" s="2"/>
      <c r="E1031" s="2"/>
      <c r="F1031" s="2"/>
      <c r="G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row>
    <row r="1032" spans="2:59" x14ac:dyDescent="0.45">
      <c r="B1032" s="2"/>
      <c r="C1032" s="2"/>
      <c r="D1032" s="2"/>
      <c r="E1032" s="2"/>
      <c r="F1032" s="2"/>
      <c r="G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row>
    <row r="1033" spans="2:59" x14ac:dyDescent="0.45">
      <c r="B1033" s="2"/>
      <c r="C1033" s="2"/>
      <c r="D1033" s="2"/>
      <c r="E1033" s="2"/>
      <c r="F1033" s="2"/>
      <c r="G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row>
    <row r="1034" spans="2:59" x14ac:dyDescent="0.45">
      <c r="B1034" s="2"/>
      <c r="C1034" s="2"/>
      <c r="D1034" s="2"/>
      <c r="E1034" s="2"/>
      <c r="F1034" s="2"/>
      <c r="G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row>
    <row r="1035" spans="2:59" x14ac:dyDescent="0.45">
      <c r="B1035" s="2"/>
      <c r="C1035" s="2"/>
      <c r="D1035" s="2"/>
      <c r="E1035" s="2"/>
      <c r="F1035" s="2"/>
      <c r="G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row>
    <row r="1036" spans="2:59" x14ac:dyDescent="0.45">
      <c r="B1036" s="2"/>
      <c r="C1036" s="2"/>
      <c r="D1036" s="2"/>
      <c r="E1036" s="2"/>
      <c r="F1036" s="2"/>
      <c r="G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row>
    <row r="1037" spans="2:59" x14ac:dyDescent="0.45">
      <c r="B1037" s="2"/>
      <c r="C1037" s="2"/>
      <c r="D1037" s="2"/>
      <c r="E1037" s="2"/>
      <c r="F1037" s="2"/>
      <c r="G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row>
    <row r="1038" spans="2:59" x14ac:dyDescent="0.45">
      <c r="B1038" s="2"/>
      <c r="C1038" s="2"/>
      <c r="D1038" s="2"/>
      <c r="E1038" s="2"/>
      <c r="F1038" s="2"/>
      <c r="G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row>
    <row r="1039" spans="2:59" x14ac:dyDescent="0.45">
      <c r="B1039" s="2"/>
      <c r="C1039" s="2"/>
      <c r="D1039" s="2"/>
      <c r="E1039" s="2"/>
      <c r="F1039" s="2"/>
      <c r="G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row>
    <row r="1040" spans="2:59" x14ac:dyDescent="0.45">
      <c r="B1040" s="2"/>
      <c r="C1040" s="2"/>
      <c r="D1040" s="2"/>
      <c r="E1040" s="2"/>
      <c r="F1040" s="2"/>
      <c r="G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row>
    <row r="1041" spans="2:59" x14ac:dyDescent="0.45">
      <c r="B1041" s="2"/>
      <c r="C1041" s="2"/>
      <c r="D1041" s="2"/>
      <c r="E1041" s="2"/>
      <c r="F1041" s="2"/>
      <c r="G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row>
    <row r="1042" spans="2:59" x14ac:dyDescent="0.45">
      <c r="B1042" s="2"/>
      <c r="C1042" s="2"/>
      <c r="D1042" s="2"/>
      <c r="E1042" s="2"/>
      <c r="F1042" s="2"/>
      <c r="G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row>
    <row r="1043" spans="2:59" x14ac:dyDescent="0.45">
      <c r="B1043" s="2"/>
      <c r="C1043" s="2"/>
      <c r="D1043" s="2"/>
      <c r="E1043" s="2"/>
      <c r="F1043" s="2"/>
      <c r="G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row>
    <row r="1044" spans="2:59" x14ac:dyDescent="0.45">
      <c r="B1044" s="2"/>
      <c r="C1044" s="2"/>
      <c r="D1044" s="2"/>
      <c r="E1044" s="2"/>
      <c r="F1044" s="2"/>
      <c r="G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row>
    <row r="1045" spans="2:59" x14ac:dyDescent="0.45">
      <c r="B1045" s="2"/>
      <c r="C1045" s="2"/>
      <c r="D1045" s="2"/>
      <c r="E1045" s="2"/>
      <c r="F1045" s="2"/>
      <c r="G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row>
    <row r="1046" spans="2:59" x14ac:dyDescent="0.45">
      <c r="B1046" s="2"/>
      <c r="C1046" s="2"/>
      <c r="D1046" s="2"/>
      <c r="E1046" s="2"/>
      <c r="F1046" s="2"/>
      <c r="G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row>
    <row r="1047" spans="2:59" x14ac:dyDescent="0.45">
      <c r="B1047" s="2"/>
      <c r="C1047" s="2"/>
      <c r="D1047" s="2"/>
      <c r="E1047" s="2"/>
      <c r="F1047" s="2"/>
      <c r="G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row>
    <row r="1048" spans="2:59" x14ac:dyDescent="0.45">
      <c r="B1048" s="2"/>
      <c r="C1048" s="2"/>
      <c r="D1048" s="2"/>
      <c r="E1048" s="2"/>
      <c r="F1048" s="2"/>
      <c r="G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row>
    <row r="1049" spans="2:59" x14ac:dyDescent="0.45">
      <c r="B1049" s="2"/>
      <c r="C1049" s="2"/>
      <c r="D1049" s="2"/>
      <c r="E1049" s="2"/>
      <c r="F1049" s="2"/>
      <c r="G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row>
    <row r="1050" spans="2:59" x14ac:dyDescent="0.45">
      <c r="B1050" s="2"/>
      <c r="C1050" s="2"/>
      <c r="D1050" s="2"/>
      <c r="E1050" s="2"/>
      <c r="F1050" s="2"/>
      <c r="G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row>
    <row r="1051" spans="2:59" x14ac:dyDescent="0.45">
      <c r="B1051" s="2"/>
      <c r="C1051" s="2"/>
      <c r="D1051" s="2"/>
      <c r="E1051" s="2"/>
      <c r="F1051" s="2"/>
      <c r="G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row>
    <row r="1052" spans="2:59" x14ac:dyDescent="0.45">
      <c r="B1052" s="2"/>
      <c r="C1052" s="2"/>
      <c r="D1052" s="2"/>
      <c r="E1052" s="2"/>
      <c r="F1052" s="2"/>
      <c r="G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row>
    <row r="1053" spans="2:59" x14ac:dyDescent="0.45">
      <c r="B1053" s="2"/>
      <c r="C1053" s="2"/>
      <c r="D1053" s="2"/>
      <c r="E1053" s="2"/>
      <c r="F1053" s="2"/>
      <c r="G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row>
    <row r="1054" spans="2:59" x14ac:dyDescent="0.45">
      <c r="B1054" s="2"/>
      <c r="C1054" s="2"/>
      <c r="D1054" s="2"/>
      <c r="E1054" s="2"/>
      <c r="F1054" s="2"/>
      <c r="G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row>
    <row r="1055" spans="2:59" x14ac:dyDescent="0.45">
      <c r="B1055" s="2"/>
      <c r="C1055" s="2"/>
      <c r="D1055" s="2"/>
      <c r="E1055" s="2"/>
      <c r="F1055" s="2"/>
      <c r="G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row>
    <row r="1056" spans="2:59" x14ac:dyDescent="0.45">
      <c r="B1056" s="2"/>
      <c r="C1056" s="2"/>
      <c r="D1056" s="2"/>
      <c r="E1056" s="2"/>
      <c r="F1056" s="2"/>
      <c r="G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row>
    <row r="1057" spans="2:59" x14ac:dyDescent="0.45">
      <c r="B1057" s="2"/>
      <c r="C1057" s="2"/>
      <c r="D1057" s="2"/>
      <c r="E1057" s="2"/>
      <c r="F1057" s="2"/>
      <c r="G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row>
    <row r="1058" spans="2:59" x14ac:dyDescent="0.45">
      <c r="B1058" s="2"/>
      <c r="C1058" s="2"/>
      <c r="D1058" s="2"/>
      <c r="E1058" s="2"/>
      <c r="F1058" s="2"/>
      <c r="G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row>
    <row r="1059" spans="2:59" x14ac:dyDescent="0.45">
      <c r="B1059" s="2"/>
      <c r="C1059" s="2"/>
      <c r="D1059" s="2"/>
      <c r="E1059" s="2"/>
      <c r="F1059" s="2"/>
      <c r="G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row>
    <row r="1060" spans="2:59" x14ac:dyDescent="0.45">
      <c r="B1060" s="2"/>
      <c r="C1060" s="2"/>
      <c r="D1060" s="2"/>
      <c r="E1060" s="2"/>
      <c r="F1060" s="2"/>
      <c r="G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row>
    <row r="1061" spans="2:59" x14ac:dyDescent="0.45">
      <c r="B1061" s="2"/>
      <c r="C1061" s="2"/>
      <c r="D1061" s="2"/>
      <c r="E1061" s="2"/>
      <c r="F1061" s="2"/>
      <c r="G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row>
    <row r="1062" spans="2:59" x14ac:dyDescent="0.45">
      <c r="B1062" s="2"/>
      <c r="C1062" s="2"/>
      <c r="D1062" s="2"/>
      <c r="E1062" s="2"/>
      <c r="F1062" s="2"/>
      <c r="G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row>
    <row r="1063" spans="2:59" x14ac:dyDescent="0.45">
      <c r="B1063" s="2"/>
      <c r="C1063" s="2"/>
      <c r="D1063" s="2"/>
      <c r="E1063" s="2"/>
      <c r="F1063" s="2"/>
      <c r="G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row>
    <row r="1064" spans="2:59" x14ac:dyDescent="0.45">
      <c r="B1064" s="2"/>
      <c r="C1064" s="2"/>
      <c r="D1064" s="2"/>
      <c r="E1064" s="2"/>
      <c r="F1064" s="2"/>
      <c r="G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row>
    <row r="1065" spans="2:59" x14ac:dyDescent="0.45">
      <c r="B1065" s="2"/>
      <c r="C1065" s="2"/>
      <c r="D1065" s="2"/>
      <c r="E1065" s="2"/>
      <c r="F1065" s="2"/>
      <c r="G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row>
    <row r="1066" spans="2:59" x14ac:dyDescent="0.45">
      <c r="B1066" s="2"/>
      <c r="C1066" s="2"/>
      <c r="D1066" s="2"/>
      <c r="E1066" s="2"/>
      <c r="F1066" s="2"/>
      <c r="G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row>
    <row r="1067" spans="2:59" x14ac:dyDescent="0.45">
      <c r="B1067" s="2"/>
      <c r="C1067" s="2"/>
      <c r="D1067" s="2"/>
      <c r="E1067" s="2"/>
      <c r="F1067" s="2"/>
      <c r="G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row>
    <row r="1068" spans="2:59" x14ac:dyDescent="0.45">
      <c r="B1068" s="2"/>
      <c r="C1068" s="2"/>
      <c r="D1068" s="2"/>
      <c r="E1068" s="2"/>
      <c r="F1068" s="2"/>
      <c r="G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row>
    <row r="1069" spans="2:59" x14ac:dyDescent="0.45">
      <c r="B1069" s="2"/>
      <c r="C1069" s="2"/>
      <c r="D1069" s="2"/>
      <c r="E1069" s="2"/>
      <c r="F1069" s="2"/>
      <c r="G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row>
    <row r="1070" spans="2:59" x14ac:dyDescent="0.45">
      <c r="B1070" s="2"/>
      <c r="C1070" s="2"/>
      <c r="D1070" s="2"/>
      <c r="E1070" s="2"/>
      <c r="F1070" s="2"/>
      <c r="G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row>
    <row r="1071" spans="2:59" x14ac:dyDescent="0.45">
      <c r="B1071" s="2"/>
      <c r="C1071" s="2"/>
      <c r="D1071" s="2"/>
      <c r="E1071" s="2"/>
      <c r="F1071" s="2"/>
      <c r="G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row>
    <row r="1072" spans="2:59" x14ac:dyDescent="0.45">
      <c r="B1072" s="2"/>
      <c r="C1072" s="2"/>
      <c r="D1072" s="2"/>
      <c r="E1072" s="2"/>
      <c r="F1072" s="2"/>
      <c r="G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row>
    <row r="1073" spans="2:59" x14ac:dyDescent="0.45">
      <c r="B1073" s="2"/>
      <c r="C1073" s="2"/>
      <c r="D1073" s="2"/>
      <c r="E1073" s="2"/>
      <c r="F1073" s="2"/>
      <c r="G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row>
    <row r="1074" spans="2:59" x14ac:dyDescent="0.45">
      <c r="B1074" s="2"/>
      <c r="C1074" s="2"/>
      <c r="D1074" s="2"/>
      <c r="E1074" s="2"/>
      <c r="F1074" s="2"/>
      <c r="G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row>
    <row r="1075" spans="2:59" x14ac:dyDescent="0.45">
      <c r="B1075" s="2"/>
      <c r="C1075" s="2"/>
      <c r="D1075" s="2"/>
      <c r="E1075" s="2"/>
      <c r="F1075" s="2"/>
      <c r="G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row>
    <row r="1076" spans="2:59" x14ac:dyDescent="0.45">
      <c r="B1076" s="2"/>
      <c r="C1076" s="2"/>
      <c r="D1076" s="2"/>
      <c r="E1076" s="2"/>
      <c r="F1076" s="2"/>
      <c r="G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row>
    <row r="1077" spans="2:59" x14ac:dyDescent="0.45">
      <c r="B1077" s="2"/>
      <c r="C1077" s="2"/>
      <c r="D1077" s="2"/>
      <c r="E1077" s="2"/>
      <c r="F1077" s="2"/>
      <c r="G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row>
    <row r="1078" spans="2:59" x14ac:dyDescent="0.45">
      <c r="B1078" s="2"/>
      <c r="C1078" s="2"/>
      <c r="D1078" s="2"/>
      <c r="E1078" s="2"/>
      <c r="F1078" s="2"/>
      <c r="G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row>
    <row r="1079" spans="2:59" x14ac:dyDescent="0.45">
      <c r="B1079" s="2"/>
      <c r="C1079" s="2"/>
      <c r="D1079" s="2"/>
      <c r="E1079" s="2"/>
      <c r="F1079" s="2"/>
      <c r="G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row>
    <row r="1080" spans="2:59" x14ac:dyDescent="0.45">
      <c r="B1080" s="2"/>
      <c r="C1080" s="2"/>
      <c r="D1080" s="2"/>
      <c r="E1080" s="2"/>
      <c r="F1080" s="2"/>
      <c r="G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row>
    <row r="1081" spans="2:59" x14ac:dyDescent="0.45">
      <c r="B1081" s="2"/>
      <c r="C1081" s="2"/>
      <c r="D1081" s="2"/>
      <c r="E1081" s="2"/>
      <c r="F1081" s="2"/>
      <c r="G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row>
    <row r="1082" spans="2:59" x14ac:dyDescent="0.45">
      <c r="B1082" s="2"/>
      <c r="C1082" s="2"/>
      <c r="D1082" s="2"/>
      <c r="E1082" s="2"/>
      <c r="F1082" s="2"/>
      <c r="G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row>
    <row r="1083" spans="2:59" x14ac:dyDescent="0.45">
      <c r="B1083" s="2"/>
      <c r="C1083" s="2"/>
      <c r="D1083" s="2"/>
      <c r="E1083" s="2"/>
      <c r="F1083" s="2"/>
      <c r="G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row>
    <row r="1084" spans="2:59" x14ac:dyDescent="0.45">
      <c r="B1084" s="2"/>
      <c r="C1084" s="2"/>
      <c r="D1084" s="2"/>
      <c r="E1084" s="2"/>
      <c r="F1084" s="2"/>
      <c r="G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row>
    <row r="1085" spans="2:59" x14ac:dyDescent="0.45">
      <c r="B1085" s="2"/>
      <c r="C1085" s="2"/>
      <c r="D1085" s="2"/>
      <c r="E1085" s="2"/>
      <c r="F1085" s="2"/>
      <c r="G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row>
    <row r="1086" spans="2:59" x14ac:dyDescent="0.45">
      <c r="B1086" s="2"/>
      <c r="C1086" s="2"/>
      <c r="D1086" s="2"/>
      <c r="E1086" s="2"/>
      <c r="F1086" s="2"/>
      <c r="G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row>
    <row r="1087" spans="2:59" x14ac:dyDescent="0.45">
      <c r="B1087" s="2"/>
      <c r="C1087" s="2"/>
      <c r="D1087" s="2"/>
      <c r="E1087" s="2"/>
      <c r="F1087" s="2"/>
      <c r="G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row>
    <row r="1088" spans="2:59" x14ac:dyDescent="0.45">
      <c r="B1088" s="2"/>
      <c r="C1088" s="2"/>
      <c r="D1088" s="2"/>
      <c r="E1088" s="2"/>
      <c r="F1088" s="2"/>
      <c r="G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c r="BG1088" s="2"/>
    </row>
    <row r="1089" spans="2:59" x14ac:dyDescent="0.45">
      <c r="B1089" s="2"/>
      <c r="C1089" s="2"/>
      <c r="D1089" s="2"/>
      <c r="E1089" s="2"/>
      <c r="F1089" s="2"/>
      <c r="G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row>
    <row r="1090" spans="2:59" x14ac:dyDescent="0.45">
      <c r="B1090" s="2"/>
      <c r="C1090" s="2"/>
      <c r="D1090" s="2"/>
      <c r="E1090" s="2"/>
      <c r="F1090" s="2"/>
      <c r="G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row>
    <row r="1091" spans="2:59" x14ac:dyDescent="0.45">
      <c r="B1091" s="2"/>
      <c r="C1091" s="2"/>
      <c r="D1091" s="2"/>
      <c r="E1091" s="2"/>
      <c r="F1091" s="2"/>
      <c r="G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row>
    <row r="1092" spans="2:59" x14ac:dyDescent="0.45">
      <c r="B1092" s="2"/>
      <c r="C1092" s="2"/>
      <c r="D1092" s="2"/>
      <c r="E1092" s="2"/>
      <c r="F1092" s="2"/>
      <c r="G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row>
    <row r="1093" spans="2:59" x14ac:dyDescent="0.45">
      <c r="B1093" s="2"/>
      <c r="C1093" s="2"/>
      <c r="D1093" s="2"/>
      <c r="E1093" s="2"/>
      <c r="F1093" s="2"/>
      <c r="G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row>
  </sheetData>
  <printOptions horizontalCentered="1" verticalCentered="1"/>
  <pageMargins left="0.25" right="0.25" top="0.75" bottom="0.75" header="0.3" footer="0.3"/>
  <pageSetup scale="77" orientation="landscape"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G1086"/>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9.265625" defaultRowHeight="14.25" x14ac:dyDescent="0.45"/>
  <cols>
    <col min="1" max="1" width="40.73046875" style="6" bestFit="1" customWidth="1"/>
    <col min="2" max="6" width="10.59765625" style="7" hidden="1" customWidth="1"/>
    <col min="7" max="7" width="10.59765625" style="17" hidden="1" customWidth="1"/>
    <col min="8" max="8" width="10.265625" style="18" hidden="1" customWidth="1"/>
    <col min="9" max="16" width="10.59765625" style="17" customWidth="1"/>
    <col min="17" max="27" width="10.59765625" style="7" customWidth="1"/>
    <col min="28" max="59" width="9.265625" style="7"/>
    <col min="60" max="16384" width="9.265625" style="2"/>
  </cols>
  <sheetData>
    <row r="1" spans="1:59" x14ac:dyDescent="0.45">
      <c r="A1" s="4" t="str">
        <f>Inputs!A1</f>
        <v>Home Depot, Inc.</v>
      </c>
      <c r="B1" s="2"/>
      <c r="C1" s="2"/>
      <c r="D1" s="2"/>
      <c r="E1" s="2"/>
      <c r="F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row>
    <row r="2" spans="1:59" x14ac:dyDescent="0.45">
      <c r="A2" s="5" t="s">
        <v>246</v>
      </c>
      <c r="B2" s="2"/>
      <c r="C2" s="2"/>
      <c r="D2" s="2"/>
      <c r="E2" s="2"/>
      <c r="F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row>
    <row r="4" spans="1:59" s="106" customFormat="1" x14ac:dyDescent="0.45">
      <c r="A4" s="105" t="str">
        <f>CONCATENATE("Fiscal Years Ending ",Inputs!B7)</f>
        <v>Fiscal Years Ending 1/31</v>
      </c>
      <c r="B4" s="106">
        <v>2012</v>
      </c>
      <c r="C4" s="106">
        <v>2013</v>
      </c>
      <c r="D4" s="106">
        <v>2014</v>
      </c>
      <c r="E4" s="106">
        <v>2015</v>
      </c>
      <c r="F4" s="106">
        <v>2016</v>
      </c>
      <c r="G4" s="106">
        <v>2017</v>
      </c>
      <c r="H4" s="106">
        <v>2018</v>
      </c>
      <c r="I4" s="106">
        <v>2019</v>
      </c>
      <c r="J4" s="106">
        <v>2020</v>
      </c>
      <c r="K4" s="106">
        <v>2021</v>
      </c>
      <c r="L4" s="106" t="s">
        <v>38</v>
      </c>
      <c r="M4" s="106" t="s">
        <v>39</v>
      </c>
      <c r="N4" s="106" t="s">
        <v>40</v>
      </c>
      <c r="O4" s="106" t="s">
        <v>41</v>
      </c>
      <c r="P4" s="106" t="s">
        <v>42</v>
      </c>
      <c r="Q4" s="106" t="s">
        <v>43</v>
      </c>
      <c r="R4" s="106" t="s">
        <v>44</v>
      </c>
      <c r="S4" s="106" t="s">
        <v>45</v>
      </c>
      <c r="T4" s="106" t="s">
        <v>46</v>
      </c>
      <c r="U4" s="106" t="s">
        <v>47</v>
      </c>
    </row>
    <row r="5" spans="1:59" s="9" customFormat="1" x14ac:dyDescent="0.45">
      <c r="A5" s="4" t="s">
        <v>118</v>
      </c>
      <c r="B5" s="181">
        <f>IS!B5/IS!B5</f>
        <v>1</v>
      </c>
      <c r="C5" s="181">
        <f>IS!C5/IS!C$5</f>
        <v>1</v>
      </c>
      <c r="D5" s="181">
        <f>IS!D5/IS!D5</f>
        <v>1</v>
      </c>
      <c r="E5" s="181">
        <f>IS!E5/IS!E5</f>
        <v>1</v>
      </c>
      <c r="F5" s="181">
        <f>IS!F5/IS!F5</f>
        <v>1</v>
      </c>
      <c r="G5" s="181">
        <f>IS!G5/IS!G5</f>
        <v>1</v>
      </c>
      <c r="H5" s="181">
        <f>IS!H5/IS!H5</f>
        <v>1</v>
      </c>
      <c r="I5" s="181">
        <f>IS!I5/IS!I5</f>
        <v>1</v>
      </c>
      <c r="J5" s="181">
        <f>IS!J5/IS!J5</f>
        <v>1</v>
      </c>
      <c r="K5" s="181">
        <f>IS!K5/IS!K5</f>
        <v>1</v>
      </c>
      <c r="L5" s="205">
        <f>K5</f>
        <v>1</v>
      </c>
      <c r="M5" s="205">
        <f t="shared" ref="M5:U5" si="0">L5</f>
        <v>1</v>
      </c>
      <c r="N5" s="205">
        <f t="shared" si="0"/>
        <v>1</v>
      </c>
      <c r="O5" s="205">
        <f t="shared" si="0"/>
        <v>1</v>
      </c>
      <c r="P5" s="205">
        <f t="shared" si="0"/>
        <v>1</v>
      </c>
      <c r="Q5" s="205">
        <f t="shared" si="0"/>
        <v>1</v>
      </c>
      <c r="R5" s="205">
        <f t="shared" si="0"/>
        <v>1</v>
      </c>
      <c r="S5" s="205">
        <f t="shared" si="0"/>
        <v>1</v>
      </c>
      <c r="T5" s="205">
        <f t="shared" si="0"/>
        <v>1</v>
      </c>
      <c r="U5" s="205">
        <f t="shared" si="0"/>
        <v>1</v>
      </c>
    </row>
    <row r="6" spans="1:59" s="9" customFormat="1" x14ac:dyDescent="0.45">
      <c r="A6" s="39" t="s">
        <v>119</v>
      </c>
      <c r="B6" s="227">
        <f>IS!B6/IS!B5</f>
        <v>0.65534483983237446</v>
      </c>
      <c r="C6" s="227">
        <f>IS!C6/IS!C$5</f>
        <v>0.65430612408700539</v>
      </c>
      <c r="D6" s="227">
        <f>IS!D6/IS!D5</f>
        <v>0.65246409176267572</v>
      </c>
      <c r="E6" s="227">
        <f>IS!E6/IS!E5</f>
        <v>0.6518947773396172</v>
      </c>
      <c r="F6" s="227">
        <f>IS!F6/IS!F5</f>
        <v>0.65809600198827367</v>
      </c>
      <c r="G6" s="227">
        <f>IS!G6/IS!G5</f>
        <v>0.65840689254188911</v>
      </c>
      <c r="H6" s="227">
        <f>IS!H6/IS!H5</f>
        <v>0.65951795766272892</v>
      </c>
      <c r="I6" s="227">
        <f>IS!I6/IS!I5</f>
        <v>0.65657144441466497</v>
      </c>
      <c r="J6" s="227">
        <f>IS!J6/IS!J5</f>
        <v>0.65913359038330688</v>
      </c>
      <c r="K6" s="227">
        <f>IS!K6/IS!K5</f>
        <v>0.6604874725607448</v>
      </c>
      <c r="L6" s="260">
        <f>AVERAGE($D$6:$K$6)</f>
        <v>0.65707152858173767</v>
      </c>
      <c r="M6" s="260">
        <f>$L$6</f>
        <v>0.65707152858173767</v>
      </c>
      <c r="N6" s="260">
        <f t="shared" ref="N6:U6" si="1">$L$6</f>
        <v>0.65707152858173767</v>
      </c>
      <c r="O6" s="260">
        <f t="shared" si="1"/>
        <v>0.65707152858173767</v>
      </c>
      <c r="P6" s="260">
        <f t="shared" si="1"/>
        <v>0.65707152858173767</v>
      </c>
      <c r="Q6" s="260">
        <f t="shared" si="1"/>
        <v>0.65707152858173767</v>
      </c>
      <c r="R6" s="260">
        <f t="shared" si="1"/>
        <v>0.65707152858173767</v>
      </c>
      <c r="S6" s="260">
        <f t="shared" si="1"/>
        <v>0.65707152858173767</v>
      </c>
      <c r="T6" s="260">
        <f t="shared" si="1"/>
        <v>0.65707152858173767</v>
      </c>
      <c r="U6" s="260">
        <f t="shared" si="1"/>
        <v>0.65707152858173767</v>
      </c>
    </row>
    <row r="7" spans="1:59" s="9" customFormat="1" x14ac:dyDescent="0.45">
      <c r="A7" s="4" t="s">
        <v>120</v>
      </c>
      <c r="B7" s="230">
        <f>IS!B7/IS!B$5</f>
        <v>0.34465516016762554</v>
      </c>
      <c r="C7" s="181">
        <f>IS!C7/IS!C$5</f>
        <v>0.34569387591299461</v>
      </c>
      <c r="D7" s="230">
        <f>IS!D7/IS!D$5</f>
        <v>0.34753590823732428</v>
      </c>
      <c r="E7" s="230">
        <f>IS!E7/IS!E$5</f>
        <v>0.3481052226603828</v>
      </c>
      <c r="F7" s="230">
        <f>IS!F7/IS!F$5</f>
        <v>0.34190399801172627</v>
      </c>
      <c r="G7" s="230">
        <f>IS!G7/IS!G$5</f>
        <v>0.34159310745811089</v>
      </c>
      <c r="H7" s="230">
        <f>IS!H7/IS!H$5</f>
        <v>0.34048204233727108</v>
      </c>
      <c r="I7" s="230">
        <f>IS!I7/IS!I$5</f>
        <v>0.34342855558533497</v>
      </c>
      <c r="J7" s="230">
        <f>IS!J7/IS!J$5</f>
        <v>0.34086640961669312</v>
      </c>
      <c r="K7" s="230">
        <f>IS!K7/IS!K$5</f>
        <v>0.33951252743925514</v>
      </c>
      <c r="L7" s="231">
        <f>L5-L6</f>
        <v>0.34292847141826233</v>
      </c>
      <c r="M7" s="231">
        <f t="shared" ref="M7:U7" si="2">M5-M6</f>
        <v>0.34292847141826233</v>
      </c>
      <c r="N7" s="231">
        <f t="shared" si="2"/>
        <v>0.34292847141826233</v>
      </c>
      <c r="O7" s="231">
        <f t="shared" si="2"/>
        <v>0.34292847141826233</v>
      </c>
      <c r="P7" s="231">
        <f t="shared" si="2"/>
        <v>0.34292847141826233</v>
      </c>
      <c r="Q7" s="231">
        <f t="shared" si="2"/>
        <v>0.34292847141826233</v>
      </c>
      <c r="R7" s="231">
        <f t="shared" si="2"/>
        <v>0.34292847141826233</v>
      </c>
      <c r="S7" s="231">
        <f t="shared" si="2"/>
        <v>0.34292847141826233</v>
      </c>
      <c r="T7" s="231">
        <f t="shared" si="2"/>
        <v>0.34292847141826233</v>
      </c>
      <c r="U7" s="231">
        <f t="shared" si="2"/>
        <v>0.34292847141826233</v>
      </c>
    </row>
    <row r="8" spans="1:59" s="9" customFormat="1" x14ac:dyDescent="0.45">
      <c r="A8" s="6" t="s">
        <v>121</v>
      </c>
      <c r="B8" s="181"/>
      <c r="C8" s="181"/>
      <c r="D8" s="181"/>
      <c r="E8" s="181"/>
      <c r="F8" s="181"/>
      <c r="G8" s="181"/>
      <c r="H8" s="181"/>
      <c r="I8" s="181"/>
      <c r="J8" s="181"/>
      <c r="K8" s="181"/>
      <c r="L8" s="205"/>
      <c r="M8" s="19"/>
      <c r="N8" s="19"/>
      <c r="O8" s="19"/>
      <c r="P8" s="19"/>
    </row>
    <row r="9" spans="1:59" s="9" customFormat="1" x14ac:dyDescent="0.45">
      <c r="A9" s="6" t="s">
        <v>122</v>
      </c>
      <c r="B9" s="181">
        <f>IS!B9/IS!B$5</f>
        <v>0.22768662547055898</v>
      </c>
      <c r="C9" s="181">
        <f>IS!C9/IS!C$5</f>
        <v>0.22083099232148112</v>
      </c>
      <c r="D9" s="181">
        <f>IS!D9/IS!D$5</f>
        <v>0.21058975790488757</v>
      </c>
      <c r="E9" s="181">
        <f>IS!E9/IS!E$5</f>
        <v>0.20239011253246128</v>
      </c>
      <c r="F9" s="181">
        <f>IS!F9/IS!F$5</f>
        <v>0.18980105965950814</v>
      </c>
      <c r="G9" s="181">
        <f>IS!G9/IS!G$5</f>
        <v>0.18110893810455098</v>
      </c>
      <c r="H9" s="181">
        <f>IS!H9/IS!H$5</f>
        <v>0.17703956235629906</v>
      </c>
      <c r="I9" s="181">
        <f>IS!I9/IS!I$5</f>
        <v>0.18033695923403234</v>
      </c>
      <c r="J9" s="181">
        <f>IS!J9/IS!J$5</f>
        <v>0.17908822862327059</v>
      </c>
      <c r="K9" s="181">
        <f>IS!K9/IS!K$5</f>
        <v>0.1850503368405117</v>
      </c>
      <c r="L9" s="205">
        <f>Inputs!B28</f>
        <v>0.17330915807260805</v>
      </c>
      <c r="M9" s="205">
        <f t="shared" ref="M9:U9" si="3">$L$9</f>
        <v>0.17330915807260805</v>
      </c>
      <c r="N9" s="205">
        <f t="shared" si="3"/>
        <v>0.17330915807260805</v>
      </c>
      <c r="O9" s="205">
        <f t="shared" si="3"/>
        <v>0.17330915807260805</v>
      </c>
      <c r="P9" s="205">
        <f t="shared" si="3"/>
        <v>0.17330915807260805</v>
      </c>
      <c r="Q9" s="205">
        <f t="shared" si="3"/>
        <v>0.17330915807260805</v>
      </c>
      <c r="R9" s="205">
        <f t="shared" si="3"/>
        <v>0.17330915807260805</v>
      </c>
      <c r="S9" s="205">
        <f t="shared" si="3"/>
        <v>0.17330915807260805</v>
      </c>
      <c r="T9" s="205">
        <f t="shared" si="3"/>
        <v>0.17330915807260805</v>
      </c>
      <c r="U9" s="205">
        <f t="shared" si="3"/>
        <v>0.17330915807260805</v>
      </c>
    </row>
    <row r="10" spans="1:59" s="9" customFormat="1" x14ac:dyDescent="0.45">
      <c r="A10" s="6" t="s">
        <v>123</v>
      </c>
      <c r="B10" s="181">
        <f>IS!B10/IS!B$5</f>
        <v>4.6594218339370691E-3</v>
      </c>
      <c r="C10" s="181">
        <f>IS!C10/IS!C$5</f>
        <v>4.9228134949300369E-3</v>
      </c>
      <c r="D10" s="181">
        <f>IS!D10/IS!D$5</f>
        <v>4.7454702329594476E-3</v>
      </c>
      <c r="E10" s="181">
        <f>IS!E10/IS!E$5</f>
        <v>6.696643262479561E-3</v>
      </c>
      <c r="F10" s="181">
        <f>IS!F10/IS!F$5</f>
        <v>7.1058190896869594E-3</v>
      </c>
      <c r="G10" s="181">
        <f>IS!G10/IS!G$5</f>
        <v>7.7171097838152122E-3</v>
      </c>
      <c r="H10" s="181">
        <f>IS!H10/IS!H$5</f>
        <v>8.1364465234282091E-3</v>
      </c>
      <c r="I10" s="181">
        <f>IS!I10/IS!I$5</f>
        <v>7.9110560705340886E-3</v>
      </c>
      <c r="J10" s="181">
        <f>IS!J10/IS!J$5</f>
        <v>5.8425946926740756E-3</v>
      </c>
      <c r="K10" s="181">
        <f>IS!K10/IS!K$5</f>
        <v>6.1691015063204905E-3</v>
      </c>
      <c r="L10" s="205">
        <f>AVERAGE($B$10:$K$10)</f>
        <v>6.3906476490765158E-3</v>
      </c>
      <c r="M10" s="205">
        <f t="shared" ref="M10:U10" si="4">AVERAGE($B$10:$K$10)</f>
        <v>6.3906476490765158E-3</v>
      </c>
      <c r="N10" s="205">
        <f t="shared" si="4"/>
        <v>6.3906476490765158E-3</v>
      </c>
      <c r="O10" s="205">
        <f t="shared" si="4"/>
        <v>6.3906476490765158E-3</v>
      </c>
      <c r="P10" s="205">
        <f t="shared" si="4"/>
        <v>6.3906476490765158E-3</v>
      </c>
      <c r="Q10" s="205">
        <f t="shared" si="4"/>
        <v>6.3906476490765158E-3</v>
      </c>
      <c r="R10" s="205">
        <f t="shared" si="4"/>
        <v>6.3906476490765158E-3</v>
      </c>
      <c r="S10" s="205">
        <f t="shared" si="4"/>
        <v>6.3906476490765158E-3</v>
      </c>
      <c r="T10" s="205">
        <f t="shared" si="4"/>
        <v>6.3906476490765158E-3</v>
      </c>
      <c r="U10" s="205">
        <f t="shared" si="4"/>
        <v>6.3906476490765158E-3</v>
      </c>
    </row>
    <row r="11" spans="1:59" x14ac:dyDescent="0.45">
      <c r="A11" s="2" t="s">
        <v>124</v>
      </c>
      <c r="B11" s="181">
        <f>IS!B11/IS!B$5</f>
        <v>1.76859151928404E-2</v>
      </c>
      <c r="C11" s="181">
        <f>IS!C11/IS!C$5</f>
        <v>1.6052652700858816E-2</v>
      </c>
      <c r="D11" s="181">
        <f>IS!D11/IS!D$5</f>
        <v>1.5898594122722428E-2</v>
      </c>
      <c r="E11" s="181">
        <f>IS!E11/IS!E$5</f>
        <v>1.3152832547850341E-2</v>
      </c>
      <c r="F11" s="181">
        <f>IS!F11/IS!F$5</f>
        <v>1.1986127272111072E-2</v>
      </c>
      <c r="G11" s="181">
        <f>IS!G11/IS!G$5</f>
        <v>1.0825096463872298E-2</v>
      </c>
      <c r="H11" s="181">
        <f>IS!H11/IS!H$5</f>
        <v>9.8113057956077058E-3</v>
      </c>
      <c r="I11" s="181">
        <f>IS!I11/IS!I$5</f>
        <v>9.3712743639270627E-3</v>
      </c>
      <c r="J11" s="181">
        <f>IS!J11/IS!J$5</f>
        <v>1.220231344976185E-2</v>
      </c>
      <c r="K11" s="181">
        <f>IS!K11/IS!K$5</f>
        <v>9.9386874574218451E-3</v>
      </c>
      <c r="L11" s="208">
        <f t="shared" ref="L11:U11" si="5">AVERAGE($B$11:$K$11)</f>
        <v>1.2692479936697382E-2</v>
      </c>
      <c r="M11" s="208">
        <f t="shared" si="5"/>
        <v>1.2692479936697382E-2</v>
      </c>
      <c r="N11" s="208">
        <f t="shared" si="5"/>
        <v>1.2692479936697382E-2</v>
      </c>
      <c r="O11" s="208">
        <f t="shared" si="5"/>
        <v>1.2692479936697382E-2</v>
      </c>
      <c r="P11" s="208">
        <f t="shared" si="5"/>
        <v>1.2692479936697382E-2</v>
      </c>
      <c r="Q11" s="208">
        <f t="shared" si="5"/>
        <v>1.2692479936697382E-2</v>
      </c>
      <c r="R11" s="208">
        <f t="shared" si="5"/>
        <v>1.2692479936697382E-2</v>
      </c>
      <c r="S11" s="208">
        <f t="shared" si="5"/>
        <v>1.2692479936697382E-2</v>
      </c>
      <c r="T11" s="208">
        <f t="shared" si="5"/>
        <v>1.2692479936697382E-2</v>
      </c>
      <c r="U11" s="208">
        <f t="shared" si="5"/>
        <v>1.2692479936697382E-2</v>
      </c>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row>
    <row r="12" spans="1:59" x14ac:dyDescent="0.45">
      <c r="A12" s="6" t="s">
        <v>125</v>
      </c>
      <c r="B12" s="181">
        <f>IS!B12/IS!B$5</f>
        <v>0.25003196249733645</v>
      </c>
      <c r="C12" s="181">
        <f>IS!C12/IS!C$5</f>
        <v>0.24180645851726998</v>
      </c>
      <c r="D12" s="181">
        <f>IS!D12/IS!D$5</f>
        <v>0.23123382226056946</v>
      </c>
      <c r="E12" s="181">
        <f>IS!E12/IS!E$5</f>
        <v>0.2222395883427912</v>
      </c>
      <c r="F12" s="181">
        <f>IS!F12/IS!F$5</f>
        <v>0.20889300602130617</v>
      </c>
      <c r="G12" s="181">
        <f>IS!G12/IS!G$5</f>
        <v>0.19965114435223849</v>
      </c>
      <c r="H12" s="181">
        <f>IS!H12/IS!H$5</f>
        <v>0.19498731467533498</v>
      </c>
      <c r="I12" s="181">
        <f>IS!I12/IS!I$5</f>
        <v>0.19990203598791162</v>
      </c>
      <c r="J12" s="181">
        <f>IS!J12/IS!J$5</f>
        <v>0.19713313676570651</v>
      </c>
      <c r="K12" s="181">
        <f>IS!K12/IS!K$5</f>
        <v>0.20115812580425402</v>
      </c>
      <c r="L12" s="208">
        <f>SUM(L9:L11)</f>
        <v>0.19239228565838196</v>
      </c>
      <c r="M12" s="208">
        <f t="shared" ref="M12:U12" si="6">SUM(M9:M11)</f>
        <v>0.19239228565838196</v>
      </c>
      <c r="N12" s="208">
        <f t="shared" si="6"/>
        <v>0.19239228565838196</v>
      </c>
      <c r="O12" s="208">
        <f t="shared" si="6"/>
        <v>0.19239228565838196</v>
      </c>
      <c r="P12" s="208">
        <f t="shared" si="6"/>
        <v>0.19239228565838196</v>
      </c>
      <c r="Q12" s="208">
        <f t="shared" si="6"/>
        <v>0.19239228565838196</v>
      </c>
      <c r="R12" s="208">
        <f t="shared" si="6"/>
        <v>0.19239228565838196</v>
      </c>
      <c r="S12" s="208">
        <f t="shared" si="6"/>
        <v>0.19239228565838196</v>
      </c>
      <c r="T12" s="208">
        <f t="shared" si="6"/>
        <v>0.19239228565838196</v>
      </c>
      <c r="U12" s="208">
        <f t="shared" si="6"/>
        <v>0.19239228565838196</v>
      </c>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row>
    <row r="13" spans="1:59" s="1" customFormat="1" x14ac:dyDescent="0.45">
      <c r="A13" s="39" t="s">
        <v>126</v>
      </c>
      <c r="B13" s="227">
        <f>IS!B13/IS!B$5</f>
        <v>0</v>
      </c>
      <c r="C13" s="227">
        <f>IS!C13/IS!C$5</f>
        <v>0</v>
      </c>
      <c r="D13" s="227">
        <f>IS!D13/IS!D$5</f>
        <v>0</v>
      </c>
      <c r="E13" s="227">
        <f>IS!E13/IS!E$5</f>
        <v>0</v>
      </c>
      <c r="F13" s="227">
        <f>IS!F13/IS!F$5</f>
        <v>0</v>
      </c>
      <c r="G13" s="227">
        <f>IS!G13/IS!G$5</f>
        <v>0</v>
      </c>
      <c r="H13" s="227">
        <f>IS!H13/IS!H$5</f>
        <v>0</v>
      </c>
      <c r="I13" s="227">
        <f>IS!I13/IS!I$5</f>
        <v>2.2827463194181308E-3</v>
      </c>
      <c r="J13" s="227">
        <f>IS!J13/IS!J$5</f>
        <v>0</v>
      </c>
      <c r="K13" s="227">
        <f>IS!K13/IS!K$5</f>
        <v>0</v>
      </c>
      <c r="L13" s="229">
        <f>0</f>
        <v>0</v>
      </c>
      <c r="M13" s="229">
        <f>0</f>
        <v>0</v>
      </c>
      <c r="N13" s="229">
        <f>0</f>
        <v>0</v>
      </c>
      <c r="O13" s="229">
        <f>0</f>
        <v>0</v>
      </c>
      <c r="P13" s="229">
        <f>0</f>
        <v>0</v>
      </c>
      <c r="Q13" s="229">
        <f>0</f>
        <v>0</v>
      </c>
      <c r="R13" s="229">
        <f>0</f>
        <v>0</v>
      </c>
      <c r="S13" s="229">
        <f>0</f>
        <v>0</v>
      </c>
      <c r="T13" s="229">
        <f>0</f>
        <v>0</v>
      </c>
      <c r="U13" s="229">
        <f>0</f>
        <v>0</v>
      </c>
    </row>
    <row r="14" spans="1:59" x14ac:dyDescent="0.45">
      <c r="A14" s="4" t="s">
        <v>127</v>
      </c>
      <c r="B14" s="230">
        <f>IS!B14/IS!B$5</f>
        <v>9.462319767028908E-2</v>
      </c>
      <c r="C14" s="230">
        <f>IS!C14/IS!C$5</f>
        <v>0.10388741739572464</v>
      </c>
      <c r="D14" s="230">
        <f>IS!D14/IS!D$5</f>
        <v>0.11630208597675482</v>
      </c>
      <c r="E14" s="230">
        <f>IS!E14/IS!E$5</f>
        <v>0.12586563431759162</v>
      </c>
      <c r="F14" s="230">
        <f>IS!F14/IS!F$5</f>
        <v>0.13301099199042013</v>
      </c>
      <c r="G14" s="230">
        <f>IS!G14/IS!G$5</f>
        <v>0.1419419631058724</v>
      </c>
      <c r="H14" s="230">
        <f>IS!H14/IS!H$5</f>
        <v>0.14549472766193611</v>
      </c>
      <c r="I14" s="230">
        <f>IS!I14/IS!I$5</f>
        <v>0.14352651959742335</v>
      </c>
      <c r="J14" s="230">
        <f>IS!J14/IS!J$5</f>
        <v>0.14373327285098661</v>
      </c>
      <c r="K14" s="230">
        <f>IS!K14/IS!K$5</f>
        <v>0.13835440163500112</v>
      </c>
      <c r="L14" s="213">
        <f>L7-L12</f>
        <v>0.15053618575988037</v>
      </c>
      <c r="M14" s="213">
        <f t="shared" ref="M14:U14" si="7">M7-M12</f>
        <v>0.15053618575988037</v>
      </c>
      <c r="N14" s="213">
        <f t="shared" si="7"/>
        <v>0.15053618575988037</v>
      </c>
      <c r="O14" s="213">
        <f t="shared" si="7"/>
        <v>0.15053618575988037</v>
      </c>
      <c r="P14" s="213">
        <f t="shared" si="7"/>
        <v>0.15053618575988037</v>
      </c>
      <c r="Q14" s="213">
        <f t="shared" si="7"/>
        <v>0.15053618575988037</v>
      </c>
      <c r="R14" s="213">
        <f t="shared" si="7"/>
        <v>0.15053618575988037</v>
      </c>
      <c r="S14" s="213">
        <f t="shared" si="7"/>
        <v>0.15053618575988037</v>
      </c>
      <c r="T14" s="213">
        <f t="shared" si="7"/>
        <v>0.15053618575988037</v>
      </c>
      <c r="U14" s="213">
        <f t="shared" si="7"/>
        <v>0.15053618575988037</v>
      </c>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row>
    <row r="15" spans="1:59" x14ac:dyDescent="0.45">
      <c r="A15" s="6" t="s">
        <v>128</v>
      </c>
      <c r="B15" s="181">
        <f>IS!B15/IS!B$5</f>
        <v>1.8467220683287164E-4</v>
      </c>
      <c r="C15" s="181">
        <f>IS!C15/IS!C$5</f>
        <v>2.6754421168098029E-4</v>
      </c>
      <c r="D15" s="181">
        <f>IS!D15/IS!D$5</f>
        <v>1.5226107699335125E-4</v>
      </c>
      <c r="E15" s="181">
        <f>IS!E15/IS!E$5</f>
        <v>4.0516495142829661E-3</v>
      </c>
      <c r="F15" s="181">
        <f>IS!F15/IS!F$5</f>
        <v>1.8753036071351913E-3</v>
      </c>
      <c r="G15" s="181">
        <f>IS!G15/IS!G$5</f>
        <v>3.8056979755801045E-4</v>
      </c>
      <c r="H15" s="181">
        <f>IS!H15/IS!H$5</f>
        <v>7.3337033219693967E-4</v>
      </c>
      <c r="I15" s="181">
        <f>IS!I15/IS!I$5</f>
        <v>8.5949557775662417E-4</v>
      </c>
      <c r="J15" s="181">
        <f>IS!J15/IS!J$5</f>
        <v>6.6228169652982538E-4</v>
      </c>
      <c r="K15" s="181">
        <f>IS!K15/IS!K$5</f>
        <v>3.5576413594731661E-4</v>
      </c>
      <c r="L15" s="208">
        <f t="shared" ref="L15:U15" si="8">AVERAGE($B$15:$K$15)</f>
        <v>9.5229121569140784E-4</v>
      </c>
      <c r="M15" s="208">
        <f t="shared" si="8"/>
        <v>9.5229121569140784E-4</v>
      </c>
      <c r="N15" s="208">
        <f t="shared" si="8"/>
        <v>9.5229121569140784E-4</v>
      </c>
      <c r="O15" s="208">
        <f t="shared" si="8"/>
        <v>9.5229121569140784E-4</v>
      </c>
      <c r="P15" s="208">
        <f t="shared" si="8"/>
        <v>9.5229121569140784E-4</v>
      </c>
      <c r="Q15" s="208">
        <f t="shared" si="8"/>
        <v>9.5229121569140784E-4</v>
      </c>
      <c r="R15" s="208">
        <f t="shared" si="8"/>
        <v>9.5229121569140784E-4</v>
      </c>
      <c r="S15" s="208">
        <f t="shared" si="8"/>
        <v>9.5229121569140784E-4</v>
      </c>
      <c r="T15" s="208">
        <f t="shared" si="8"/>
        <v>9.5229121569140784E-4</v>
      </c>
      <c r="U15" s="208">
        <f t="shared" si="8"/>
        <v>9.5229121569140784E-4</v>
      </c>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row>
    <row r="16" spans="1:59" x14ac:dyDescent="0.45">
      <c r="A16" s="6" t="s">
        <v>129</v>
      </c>
      <c r="B16" s="181">
        <f>IS!B16/IS!B$5</f>
        <v>8.6085659492861708E-3</v>
      </c>
      <c r="C16" s="181">
        <f>IS!C16/IS!C$5</f>
        <v>8.4543970891189767E-3</v>
      </c>
      <c r="D16" s="181">
        <f>IS!D16/IS!D$5</f>
        <v>9.0214688118560628E-3</v>
      </c>
      <c r="E16" s="181">
        <f>IS!E16/IS!E$5</f>
        <v>9.9788400500144276E-3</v>
      </c>
      <c r="F16" s="181">
        <f>IS!F16/IS!F$5</f>
        <v>1.0381951897332776E-2</v>
      </c>
      <c r="G16" s="181">
        <f>IS!G16/IS!G$5</f>
        <v>1.0275384534066283E-2</v>
      </c>
      <c r="H16" s="181">
        <f>IS!H16/IS!H$5</f>
        <v>1.0475303258542774E-2</v>
      </c>
      <c r="I16" s="181">
        <f>IS!I16/IS!I$5</f>
        <v>9.7132242174431394E-3</v>
      </c>
      <c r="J16" s="181">
        <f>IS!J16/IS!J$5</f>
        <v>1.0895894760716715E-2</v>
      </c>
      <c r="K16" s="181">
        <f>IS!K16/IS!K$5</f>
        <v>1.0196048747256074E-2</v>
      </c>
      <c r="L16" s="208">
        <f t="shared" ref="L16:U16" si="9">AVERAGE($B$16:$K$16)</f>
        <v>9.8001079315633392E-3</v>
      </c>
      <c r="M16" s="208">
        <f t="shared" si="9"/>
        <v>9.8001079315633392E-3</v>
      </c>
      <c r="N16" s="208">
        <f t="shared" si="9"/>
        <v>9.8001079315633392E-3</v>
      </c>
      <c r="O16" s="208">
        <f t="shared" si="9"/>
        <v>9.8001079315633392E-3</v>
      </c>
      <c r="P16" s="208">
        <f t="shared" si="9"/>
        <v>9.8001079315633392E-3</v>
      </c>
      <c r="Q16" s="208">
        <f t="shared" si="9"/>
        <v>9.8001079315633392E-3</v>
      </c>
      <c r="R16" s="208">
        <f t="shared" si="9"/>
        <v>9.8001079315633392E-3</v>
      </c>
      <c r="S16" s="208">
        <f t="shared" si="9"/>
        <v>9.8001079315633392E-3</v>
      </c>
      <c r="T16" s="208">
        <f t="shared" si="9"/>
        <v>9.8001079315633392E-3</v>
      </c>
      <c r="U16" s="208">
        <f t="shared" si="9"/>
        <v>9.8001079315633392E-3</v>
      </c>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row>
    <row r="17" spans="1:59" x14ac:dyDescent="0.45">
      <c r="A17" s="6" t="s">
        <v>130</v>
      </c>
      <c r="B17" s="181">
        <f>IS!B17/IS!B$5</f>
        <v>0</v>
      </c>
      <c r="C17" s="181">
        <f>IS!C17/IS!C$5</f>
        <v>8.9627310913128393E-4</v>
      </c>
      <c r="D17" s="181">
        <f>IS!D17/IS!D$5</f>
        <v>0</v>
      </c>
      <c r="E17" s="181">
        <f>IS!E17/IS!E$5</f>
        <v>0</v>
      </c>
      <c r="F17" s="181">
        <f>IS!F17/IS!F$5</f>
        <v>0</v>
      </c>
      <c r="G17" s="181">
        <f>IS!G17/IS!G$5</f>
        <v>0</v>
      </c>
      <c r="H17" s="181">
        <f>IS!H17/IS!H$5</f>
        <v>0</v>
      </c>
      <c r="I17" s="181">
        <f>IS!I17/IS!I$5</f>
        <v>-1.4787020692587081E-4</v>
      </c>
      <c r="J17" s="181">
        <f>IS!J17/IS!J$5</f>
        <v>0</v>
      </c>
      <c r="K17" s="181">
        <f>IS!K17/IS!K$5</f>
        <v>0</v>
      </c>
      <c r="L17" s="208">
        <f t="shared" ref="L17:U17" si="10">AVERAGE($B$17:$K$17)</f>
        <v>7.484029022054132E-5</v>
      </c>
      <c r="M17" s="208">
        <f t="shared" si="10"/>
        <v>7.484029022054132E-5</v>
      </c>
      <c r="N17" s="208">
        <f t="shared" si="10"/>
        <v>7.484029022054132E-5</v>
      </c>
      <c r="O17" s="208">
        <f t="shared" si="10"/>
        <v>7.484029022054132E-5</v>
      </c>
      <c r="P17" s="208">
        <f t="shared" si="10"/>
        <v>7.484029022054132E-5</v>
      </c>
      <c r="Q17" s="208">
        <f t="shared" si="10"/>
        <v>7.484029022054132E-5</v>
      </c>
      <c r="R17" s="208">
        <f t="shared" si="10"/>
        <v>7.484029022054132E-5</v>
      </c>
      <c r="S17" s="208">
        <f t="shared" si="10"/>
        <v>7.484029022054132E-5</v>
      </c>
      <c r="T17" s="208">
        <f t="shared" si="10"/>
        <v>7.484029022054132E-5</v>
      </c>
      <c r="U17" s="208">
        <f t="shared" si="10"/>
        <v>7.484029022054132E-5</v>
      </c>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row>
    <row r="18" spans="1:59" x14ac:dyDescent="0.45">
      <c r="A18" s="6" t="s">
        <v>131</v>
      </c>
      <c r="B18" s="227">
        <f>IS!B18/IS!B$5</f>
        <v>-8.4238937424532985E-3</v>
      </c>
      <c r="C18" s="227">
        <f>IS!C18/IS!C$5</f>
        <v>-7.2905797683067127E-3</v>
      </c>
      <c r="D18" s="227">
        <f>IS!D18/IS!D$5</f>
        <v>-8.8692077348627111E-3</v>
      </c>
      <c r="E18" s="227">
        <f>IS!E18/IS!E$5</f>
        <v>-5.9271905357314606E-3</v>
      </c>
      <c r="F18" s="227">
        <f>IS!F18/IS!F$5</f>
        <v>-8.506648290197585E-3</v>
      </c>
      <c r="G18" s="227">
        <f>IS!G18/IS!G$5</f>
        <v>-9.8948147365082728E-3</v>
      </c>
      <c r="H18" s="227">
        <f>IS!H18/IS!H$5</f>
        <v>-9.7419329263458334E-3</v>
      </c>
      <c r="I18" s="227">
        <f>IS!I18/IS!I$5</f>
        <v>-9.0015988466123856E-3</v>
      </c>
      <c r="J18" s="227">
        <f>IS!J18/IS!J$5</f>
        <v>-1.0233613064186891E-2</v>
      </c>
      <c r="K18" s="227">
        <f>IS!K18/IS!K$5</f>
        <v>-9.8402846113087583E-3</v>
      </c>
      <c r="L18" s="226">
        <f t="shared" ref="L18:U18" si="11">AVERAGE($B$18:$K$18)</f>
        <v>-8.7729764256513909E-3</v>
      </c>
      <c r="M18" s="226">
        <f t="shared" si="11"/>
        <v>-8.7729764256513909E-3</v>
      </c>
      <c r="N18" s="226">
        <f t="shared" si="11"/>
        <v>-8.7729764256513909E-3</v>
      </c>
      <c r="O18" s="226">
        <f t="shared" si="11"/>
        <v>-8.7729764256513909E-3</v>
      </c>
      <c r="P18" s="226">
        <f t="shared" si="11"/>
        <v>-8.7729764256513909E-3</v>
      </c>
      <c r="Q18" s="226">
        <f t="shared" si="11"/>
        <v>-8.7729764256513909E-3</v>
      </c>
      <c r="R18" s="226">
        <f t="shared" si="11"/>
        <v>-8.7729764256513909E-3</v>
      </c>
      <c r="S18" s="226">
        <f t="shared" si="11"/>
        <v>-8.7729764256513909E-3</v>
      </c>
      <c r="T18" s="226">
        <f t="shared" si="11"/>
        <v>-8.7729764256513909E-3</v>
      </c>
      <c r="U18" s="226">
        <f t="shared" si="11"/>
        <v>-8.7729764256513909E-3</v>
      </c>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row>
    <row r="19" spans="1:59" x14ac:dyDescent="0.45">
      <c r="A19" s="4" t="s">
        <v>132</v>
      </c>
      <c r="B19" s="230">
        <f>IS!B19/IS!B$5</f>
        <v>8.6199303927835785E-2</v>
      </c>
      <c r="C19" s="230">
        <f>IS!C19/IS!C$5</f>
        <v>9.6596837627417928E-2</v>
      </c>
      <c r="D19" s="230">
        <f>IS!D19/IS!D$5</f>
        <v>0.1074328782418921</v>
      </c>
      <c r="E19" s="230">
        <f>IS!E19/IS!E$5</f>
        <v>0.11993844378186015</v>
      </c>
      <c r="F19" s="230">
        <f>IS!F19/IS!F$5</f>
        <v>0.12450434370022255</v>
      </c>
      <c r="G19" s="230">
        <f>IS!G19/IS!G$5</f>
        <v>0.13204714836936413</v>
      </c>
      <c r="H19" s="230">
        <f>IS!H19/IS!H$5</f>
        <v>0.13575279473559027</v>
      </c>
      <c r="I19" s="230">
        <f>IS!I19/IS!I$5</f>
        <v>0.13452492075081099</v>
      </c>
      <c r="J19" s="230">
        <f>IS!J19/IS!J$5</f>
        <v>0.13349965978679973</v>
      </c>
      <c r="K19" s="230">
        <f>IS!K19/IS!K$5</f>
        <v>0.12851411702369236</v>
      </c>
      <c r="L19" s="213">
        <f>L14+L15-L16-L17-L18</f>
        <v>0.1503865051794393</v>
      </c>
      <c r="M19" s="213">
        <f t="shared" ref="M19:U19" si="12">M14+M15-M16-M17-M18</f>
        <v>0.1503865051794393</v>
      </c>
      <c r="N19" s="213">
        <f t="shared" si="12"/>
        <v>0.1503865051794393</v>
      </c>
      <c r="O19" s="213">
        <f t="shared" si="12"/>
        <v>0.1503865051794393</v>
      </c>
      <c r="P19" s="213">
        <f t="shared" si="12"/>
        <v>0.1503865051794393</v>
      </c>
      <c r="Q19" s="213">
        <f t="shared" si="12"/>
        <v>0.1503865051794393</v>
      </c>
      <c r="R19" s="213">
        <f t="shared" si="12"/>
        <v>0.1503865051794393</v>
      </c>
      <c r="S19" s="213">
        <f t="shared" si="12"/>
        <v>0.1503865051794393</v>
      </c>
      <c r="T19" s="213">
        <f t="shared" si="12"/>
        <v>0.1503865051794393</v>
      </c>
      <c r="U19" s="213">
        <f t="shared" si="12"/>
        <v>0.1503865051794393</v>
      </c>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row>
    <row r="20" spans="1:59" x14ac:dyDescent="0.45">
      <c r="A20" s="6" t="s">
        <v>133</v>
      </c>
      <c r="B20" s="181"/>
      <c r="C20" s="181"/>
      <c r="D20" s="181"/>
      <c r="E20" s="181"/>
      <c r="F20" s="181"/>
      <c r="G20" s="181"/>
      <c r="H20" s="181"/>
      <c r="I20" s="181"/>
      <c r="J20" s="181"/>
      <c r="K20" s="181"/>
      <c r="L20" s="208"/>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row>
    <row r="21" spans="1:59" x14ac:dyDescent="0.45">
      <c r="A21" s="6" t="s">
        <v>134</v>
      </c>
      <c r="B21" s="181">
        <f>IS!B21/IS!B$5</f>
        <v>2.2245898146175155E-2</v>
      </c>
      <c r="C21" s="181">
        <f>IS!C21/IS!C$5</f>
        <v>2.7557053803140968E-2</v>
      </c>
      <c r="D21" s="181">
        <f>IS!D21/IS!D$5</f>
        <v>3.175912297619652E-2</v>
      </c>
      <c r="E21" s="181">
        <f>IS!E21/IS!E$5</f>
        <v>3.4673463499086274E-2</v>
      </c>
      <c r="F21" s="181">
        <f>IS!F21/IS!F$5</f>
        <v>3.6466747252002392E-2</v>
      </c>
      <c r="G21" s="181">
        <f>IS!G21/IS!G$5</f>
        <v>4.0911253237486123E-2</v>
      </c>
      <c r="H21" s="181">
        <f>IS!H21/IS!H$5</f>
        <v>4.0910172044715767E-2</v>
      </c>
      <c r="I21" s="181">
        <f>IS!I21/IS!I$5</f>
        <v>2.3058510392502979E-2</v>
      </c>
      <c r="J21" s="181">
        <f>IS!J21/IS!J$5</f>
        <v>2.150147425720118E-2</v>
      </c>
      <c r="K21" s="181">
        <f>IS!K21/IS!K$5</f>
        <v>2.6205434864885323E-2</v>
      </c>
      <c r="L21" s="208">
        <f t="shared" ref="L21:U21" si="13">AVERAGE($B$21:$K$21)</f>
        <v>3.0528913047339262E-2</v>
      </c>
      <c r="M21" s="208">
        <f t="shared" si="13"/>
        <v>3.0528913047339262E-2</v>
      </c>
      <c r="N21" s="208">
        <f t="shared" si="13"/>
        <v>3.0528913047339262E-2</v>
      </c>
      <c r="O21" s="208">
        <f t="shared" si="13"/>
        <v>3.0528913047339262E-2</v>
      </c>
      <c r="P21" s="208">
        <f t="shared" si="13"/>
        <v>3.0528913047339262E-2</v>
      </c>
      <c r="Q21" s="208">
        <f t="shared" si="13"/>
        <v>3.0528913047339262E-2</v>
      </c>
      <c r="R21" s="208">
        <f t="shared" si="13"/>
        <v>3.0528913047339262E-2</v>
      </c>
      <c r="S21" s="208">
        <f t="shared" si="13"/>
        <v>3.0528913047339262E-2</v>
      </c>
      <c r="T21" s="208">
        <f t="shared" si="13"/>
        <v>3.0528913047339262E-2</v>
      </c>
      <c r="U21" s="208">
        <f t="shared" si="13"/>
        <v>3.0528913047339262E-2</v>
      </c>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row>
    <row r="22" spans="1:59" x14ac:dyDescent="0.45">
      <c r="A22" s="6" t="s">
        <v>135</v>
      </c>
      <c r="B22" s="181">
        <f>IS!B22/IS!B$5</f>
        <v>3.3240997229916896E-3</v>
      </c>
      <c r="C22" s="181">
        <f>IS!C22/IS!C$5</f>
        <v>4.0399175963828022E-3</v>
      </c>
      <c r="D22" s="181">
        <f>IS!D22/IS!D$5</f>
        <v>4.3901943866416285E-3</v>
      </c>
      <c r="E22" s="181">
        <f>IS!E22/IS!E$5</f>
        <v>4.4844666730787727E-3</v>
      </c>
      <c r="F22" s="181">
        <f>IS!F22/IS!F$5</f>
        <v>5.2644065115963808E-3</v>
      </c>
      <c r="G22" s="181">
        <f>IS!G22/IS!G$5</f>
        <v>4.8839790686611342E-3</v>
      </c>
      <c r="H22" s="181">
        <f>IS!H22/IS!H$5</f>
        <v>4.9452945373820662E-3</v>
      </c>
      <c r="I22" s="181">
        <f>IS!I22/IS!I$5</f>
        <v>5.027587035479608E-3</v>
      </c>
      <c r="J22" s="181">
        <f>IS!J22/IS!J$5</f>
        <v>5.189385348151508E-3</v>
      </c>
      <c r="K22" s="181">
        <f>IS!K22/IS!K$5</f>
        <v>7.0244493225342514E-3</v>
      </c>
      <c r="L22" s="208">
        <f t="shared" ref="L22:U22" si="14">AVERAGE($B$22:$K$22)</f>
        <v>4.857378020289984E-3</v>
      </c>
      <c r="M22" s="208">
        <f t="shared" si="14"/>
        <v>4.857378020289984E-3</v>
      </c>
      <c r="N22" s="208">
        <f t="shared" si="14"/>
        <v>4.857378020289984E-3</v>
      </c>
      <c r="O22" s="208">
        <f t="shared" si="14"/>
        <v>4.857378020289984E-3</v>
      </c>
      <c r="P22" s="208">
        <f t="shared" si="14"/>
        <v>4.857378020289984E-3</v>
      </c>
      <c r="Q22" s="208">
        <f t="shared" si="14"/>
        <v>4.857378020289984E-3</v>
      </c>
      <c r="R22" s="208">
        <f t="shared" si="14"/>
        <v>4.857378020289984E-3</v>
      </c>
      <c r="S22" s="208">
        <f t="shared" si="14"/>
        <v>4.857378020289984E-3</v>
      </c>
      <c r="T22" s="208">
        <f t="shared" si="14"/>
        <v>4.857378020289984E-3</v>
      </c>
      <c r="U22" s="208">
        <f t="shared" si="14"/>
        <v>4.857378020289984E-3</v>
      </c>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row>
    <row r="23" spans="1:59" x14ac:dyDescent="0.45">
      <c r="A23" s="6" t="s">
        <v>136</v>
      </c>
      <c r="B23" s="181">
        <f>IS!B23/IS!B$5</f>
        <v>2.1308331557639039E-3</v>
      </c>
      <c r="C23" s="181">
        <f>IS!C23/IS!C$5</f>
        <v>3.0767584343312734E-3</v>
      </c>
      <c r="D23" s="181">
        <f>IS!D23/IS!D$5</f>
        <v>3.3624321169365072E-3</v>
      </c>
      <c r="E23" s="181">
        <f>IS!E23/IS!E$5</f>
        <v>3.1018563047032796E-3</v>
      </c>
      <c r="F23" s="181">
        <f>IS!F23/IS!F$5</f>
        <v>3.34391486573504E-3</v>
      </c>
      <c r="G23" s="181">
        <f>IS!G23/IS!G$5</f>
        <v>3.3299857286325915E-3</v>
      </c>
      <c r="H23" s="181">
        <f>IS!H23/IS!H$5</f>
        <v>3.2803456750971219E-3</v>
      </c>
      <c r="I23" s="181">
        <f>IS!I23/IS!I$5</f>
        <v>3.4379823110264967E-3</v>
      </c>
      <c r="J23" s="181">
        <f>IS!J23/IS!J$5</f>
        <v>3.08459968246768E-3</v>
      </c>
      <c r="K23" s="181">
        <f>IS!K23/IS!K$5</f>
        <v>2.4903489516312164E-3</v>
      </c>
      <c r="L23" s="208">
        <f t="shared" ref="L23:U23" si="15">AVERAGE($B$23:$K$23)</f>
        <v>3.0639057226325107E-3</v>
      </c>
      <c r="M23" s="208">
        <f t="shared" si="15"/>
        <v>3.0639057226325107E-3</v>
      </c>
      <c r="N23" s="208">
        <f t="shared" si="15"/>
        <v>3.0639057226325107E-3</v>
      </c>
      <c r="O23" s="208">
        <f t="shared" si="15"/>
        <v>3.0639057226325107E-3</v>
      </c>
      <c r="P23" s="208">
        <f t="shared" si="15"/>
        <v>3.0639057226325107E-3</v>
      </c>
      <c r="Q23" s="208">
        <f t="shared" si="15"/>
        <v>3.0639057226325107E-3</v>
      </c>
      <c r="R23" s="208">
        <f t="shared" si="15"/>
        <v>3.0639057226325107E-3</v>
      </c>
      <c r="S23" s="208">
        <f t="shared" si="15"/>
        <v>3.0639057226325107E-3</v>
      </c>
      <c r="T23" s="208">
        <f t="shared" si="15"/>
        <v>3.0639057226325107E-3</v>
      </c>
      <c r="U23" s="208">
        <f t="shared" si="15"/>
        <v>3.0639057226325107E-3</v>
      </c>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row>
    <row r="24" spans="1:59" x14ac:dyDescent="0.45">
      <c r="A24" s="39" t="s">
        <v>137</v>
      </c>
      <c r="B24" s="227">
        <f>IS!B24/IS!B$5</f>
        <v>3.1039136302294199E-2</v>
      </c>
      <c r="C24" s="227">
        <f>IS!C24/IS!C$5</f>
        <v>3.5931187628755655E-2</v>
      </c>
      <c r="D24" s="227">
        <f>IS!D24/IS!D$5</f>
        <v>3.9105719941125716E-2</v>
      </c>
      <c r="E24" s="227">
        <f>IS!E24/IS!E$5</f>
        <v>4.3654419544099259E-2</v>
      </c>
      <c r="F24" s="227">
        <f>IS!F24/IS!F$5</f>
        <v>4.5323602842327636E-2</v>
      </c>
      <c r="G24" s="227">
        <f>IS!G24/IS!G$5</f>
        <v>4.7930651725778317E-2</v>
      </c>
      <c r="H24" s="227">
        <f>IS!H24/IS!H$5</f>
        <v>5.0225957345595811E-2</v>
      </c>
      <c r="I24" s="227">
        <f>IS!I24/IS!I$5</f>
        <v>3.174588504939789E-2</v>
      </c>
      <c r="J24" s="227">
        <f>IS!J24/IS!J$5</f>
        <v>3.150827852120662E-2</v>
      </c>
      <c r="K24" s="227">
        <f>IS!K24/IS!K$5</f>
        <v>3.1125577170539702E-2</v>
      </c>
      <c r="L24" s="226">
        <f t="shared" ref="L24:U24" si="16">AVERAGE($B$24:$K$24)</f>
        <v>3.8759041607112084E-2</v>
      </c>
      <c r="M24" s="226">
        <f t="shared" si="16"/>
        <v>3.8759041607112084E-2</v>
      </c>
      <c r="N24" s="226">
        <f t="shared" si="16"/>
        <v>3.8759041607112084E-2</v>
      </c>
      <c r="O24" s="226">
        <f t="shared" si="16"/>
        <v>3.8759041607112084E-2</v>
      </c>
      <c r="P24" s="226">
        <f t="shared" si="16"/>
        <v>3.8759041607112084E-2</v>
      </c>
      <c r="Q24" s="226">
        <f t="shared" si="16"/>
        <v>3.8759041607112084E-2</v>
      </c>
      <c r="R24" s="226">
        <f t="shared" si="16"/>
        <v>3.8759041607112084E-2</v>
      </c>
      <c r="S24" s="226">
        <f t="shared" si="16"/>
        <v>3.8759041607112084E-2</v>
      </c>
      <c r="T24" s="226">
        <f t="shared" si="16"/>
        <v>3.8759041607112084E-2</v>
      </c>
      <c r="U24" s="226">
        <f t="shared" si="16"/>
        <v>3.8759041607112084E-2</v>
      </c>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row>
    <row r="25" spans="1:59" x14ac:dyDescent="0.45">
      <c r="A25" s="4" t="s">
        <v>138</v>
      </c>
      <c r="B25" s="230">
        <f>IS!B25/IS!B$5</f>
        <v>5.5160167625541587E-2</v>
      </c>
      <c r="C25" s="230">
        <f>IS!C25/IS!C$5</f>
        <v>6.066564999866228E-2</v>
      </c>
      <c r="D25" s="230">
        <f>IS!D25/IS!D$5</f>
        <v>6.8327158300766383E-2</v>
      </c>
      <c r="E25" s="230">
        <f>IS!E25/IS!E$5</f>
        <v>7.6284024237760886E-2</v>
      </c>
      <c r="F25" s="230">
        <f>IS!F25/IS!F$5</f>
        <v>7.9180740857894921E-2</v>
      </c>
      <c r="G25" s="230">
        <f>IS!G25/IS!G$5</f>
        <v>8.4116496643585809E-2</v>
      </c>
      <c r="H25" s="230">
        <f>IS!H25/IS!H$5</f>
        <v>8.5526837389994448E-2</v>
      </c>
      <c r="I25" s="230">
        <f>IS!I25/IS!I$5</f>
        <v>0.10277903570141309</v>
      </c>
      <c r="J25" s="230">
        <f>IS!J25/IS!J$5</f>
        <v>0.10199138126559311</v>
      </c>
      <c r="K25" s="230">
        <f>IS!K25/IS!K$5</f>
        <v>9.738853985315267E-2</v>
      </c>
      <c r="L25" s="213">
        <f>L19-L24</f>
        <v>0.11162746357232722</v>
      </c>
      <c r="M25" s="213">
        <f t="shared" ref="M25:U25" si="17">M19-M24</f>
        <v>0.11162746357232722</v>
      </c>
      <c r="N25" s="213">
        <f t="shared" si="17"/>
        <v>0.11162746357232722</v>
      </c>
      <c r="O25" s="213">
        <f t="shared" si="17"/>
        <v>0.11162746357232722</v>
      </c>
      <c r="P25" s="213">
        <f t="shared" si="17"/>
        <v>0.11162746357232722</v>
      </c>
      <c r="Q25" s="213">
        <f t="shared" si="17"/>
        <v>0.11162746357232722</v>
      </c>
      <c r="R25" s="213">
        <f t="shared" si="17"/>
        <v>0.11162746357232722</v>
      </c>
      <c r="S25" s="213">
        <f t="shared" si="17"/>
        <v>0.11162746357232722</v>
      </c>
      <c r="T25" s="213">
        <f t="shared" si="17"/>
        <v>0.11162746357232722</v>
      </c>
      <c r="U25" s="213">
        <f t="shared" si="17"/>
        <v>0.11162746357232722</v>
      </c>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row>
    <row r="26" spans="1:59" x14ac:dyDescent="0.45">
      <c r="A26" s="6" t="s">
        <v>139</v>
      </c>
      <c r="B26" s="181">
        <f>IS!B26/IS!B$5</f>
        <v>2.2189075928688119E-2</v>
      </c>
      <c r="C26" s="181">
        <f>IS!C26/IS!C$5</f>
        <v>2.0052438665489471E-2</v>
      </c>
      <c r="D26" s="181">
        <f>IS!D26/IS!D$5</f>
        <v>1.8081002892960461E-2</v>
      </c>
      <c r="E26" s="181">
        <f>IS!E26/IS!E$5</f>
        <v>1.6086371068577476E-2</v>
      </c>
      <c r="F26" s="181">
        <f>IS!F26/IS!F$5</f>
        <v>1.4426281363323128E-2</v>
      </c>
      <c r="G26" s="181">
        <f>IS!G26/IS!G$5</f>
        <v>1.2992230033299858E-2</v>
      </c>
      <c r="H26" s="181">
        <f>IS!H26/IS!H$5</f>
        <v>1.1674462855783715E-2</v>
      </c>
      <c r="I26" s="181">
        <f>IS!I26/IS!I$5</f>
        <v>1.0508026579669694E-2</v>
      </c>
      <c r="J26" s="181">
        <f>IS!J26/IS!J$5</f>
        <v>9.916080743932864E-3</v>
      </c>
      <c r="K26" s="181">
        <f>IS!K26/IS!K$5</f>
        <v>8.1295889788812348E-3</v>
      </c>
      <c r="L26" s="208">
        <f t="shared" ref="L26:U26" si="18">AVERAGE($B$26:$K$26)</f>
        <v>1.4405555911060602E-2</v>
      </c>
      <c r="M26" s="208">
        <f t="shared" si="18"/>
        <v>1.4405555911060602E-2</v>
      </c>
      <c r="N26" s="208">
        <f t="shared" si="18"/>
        <v>1.4405555911060602E-2</v>
      </c>
      <c r="O26" s="208">
        <f t="shared" si="18"/>
        <v>1.4405555911060602E-2</v>
      </c>
      <c r="P26" s="208">
        <f t="shared" si="18"/>
        <v>1.4405555911060602E-2</v>
      </c>
      <c r="Q26" s="208">
        <f t="shared" si="18"/>
        <v>1.4405555911060602E-2</v>
      </c>
      <c r="R26" s="208">
        <f t="shared" si="18"/>
        <v>1.4405555911060602E-2</v>
      </c>
      <c r="S26" s="208">
        <f t="shared" si="18"/>
        <v>1.4405555911060602E-2</v>
      </c>
      <c r="T26" s="208">
        <f t="shared" si="18"/>
        <v>1.4405555911060602E-2</v>
      </c>
      <c r="U26" s="208">
        <f t="shared" si="18"/>
        <v>1.4405555911060602E-2</v>
      </c>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row>
    <row r="27" spans="1:59" x14ac:dyDescent="0.45">
      <c r="A27" s="6" t="s">
        <v>140</v>
      </c>
      <c r="B27" s="181">
        <f>IS!B27/IS!B$5</f>
        <v>2.1833937069394134E-2</v>
      </c>
      <c r="C27" s="181">
        <f>IS!C27/IS!C$5</f>
        <v>1.9851780506728738E-2</v>
      </c>
      <c r="D27" s="181">
        <f>IS!D27/IS!D$5</f>
        <v>1.7510023854235397E-2</v>
      </c>
      <c r="E27" s="181">
        <f>IS!E27/IS!E$5</f>
        <v>1.5713667404058863E-2</v>
      </c>
      <c r="F27" s="181">
        <f>IS!F27/IS!F$5</f>
        <v>1.4143856121284696E-2</v>
      </c>
      <c r="G27" s="181">
        <f>IS!G27/IS!G$5</f>
        <v>1.2717374068396849E-2</v>
      </c>
      <c r="H27" s="181">
        <f>IS!H27/IS!H$5</f>
        <v>1.147625465789265E-2</v>
      </c>
      <c r="I27" s="181">
        <f>IS!I27/IS!I$5</f>
        <v>1.0212286165817954E-2</v>
      </c>
      <c r="J27" s="181">
        <f>IS!J27/IS!J$5</f>
        <v>9.770923111816739E-3</v>
      </c>
      <c r="K27" s="181">
        <f>IS!K27/IS!K$5</f>
        <v>8.1522973279842554E-3</v>
      </c>
      <c r="L27" s="208">
        <f t="shared" ref="L27:U27" si="19">AVERAGE($B$27:$K$27)</f>
        <v>1.4138240028761028E-2</v>
      </c>
      <c r="M27" s="208">
        <f t="shared" si="19"/>
        <v>1.4138240028761028E-2</v>
      </c>
      <c r="N27" s="208">
        <f t="shared" si="19"/>
        <v>1.4138240028761028E-2</v>
      </c>
      <c r="O27" s="208">
        <f t="shared" si="19"/>
        <v>1.4138240028761028E-2</v>
      </c>
      <c r="P27" s="208">
        <f t="shared" si="19"/>
        <v>1.4138240028761028E-2</v>
      </c>
      <c r="Q27" s="208">
        <f t="shared" si="19"/>
        <v>1.4138240028761028E-2</v>
      </c>
      <c r="R27" s="208">
        <f t="shared" si="19"/>
        <v>1.4138240028761028E-2</v>
      </c>
      <c r="S27" s="208">
        <f t="shared" si="19"/>
        <v>1.4138240028761028E-2</v>
      </c>
      <c r="T27" s="208">
        <f t="shared" si="19"/>
        <v>1.4138240028761028E-2</v>
      </c>
      <c r="U27" s="208">
        <f t="shared" si="19"/>
        <v>1.4138240028761028E-2</v>
      </c>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row>
    <row r="28" spans="1:59" x14ac:dyDescent="0.45">
      <c r="A28" s="6" t="s">
        <v>74</v>
      </c>
      <c r="B28" s="181">
        <f>IS!B28/IS!B$5</f>
        <v>3.5371830385680807E-5</v>
      </c>
      <c r="C28" s="181">
        <f>IS!C28/IS!C$5</f>
        <v>4.0532948069668512E-5</v>
      </c>
      <c r="D28" s="181">
        <f>IS!D28/IS!D$5</f>
        <v>4.7962239252905647E-5</v>
      </c>
      <c r="E28" s="181">
        <f>IS!E28/IS!E$5</f>
        <v>5.6987592574781191E-5</v>
      </c>
      <c r="F28" s="181">
        <f>IS!F28/IS!F$5</f>
        <v>6.2020583151639762E-5</v>
      </c>
      <c r="G28" s="181">
        <f>IS!G28/IS!G$5</f>
        <v>6.8396849727786873E-5</v>
      </c>
      <c r="H28" s="181">
        <f>IS!H28/IS!H$5</f>
        <v>7.2643304527075244E-5</v>
      </c>
      <c r="I28" s="181">
        <f>IS!I28/IS!I$5</f>
        <v>9.0385663983438526E-5</v>
      </c>
      <c r="J28" s="181">
        <f>IS!J28/IS!J$5</f>
        <v>9.3354502154683599E-5</v>
      </c>
      <c r="K28" s="181">
        <f>IS!K28/IS!K$5</f>
        <v>9.068200741806071E-5</v>
      </c>
      <c r="L28" s="182">
        <f>IS!L28/IS!L$5</f>
        <v>1.076243936735559E-4</v>
      </c>
      <c r="M28" s="182">
        <f>IS!M28/IS!M$5</f>
        <v>1.1066042838967947E-4</v>
      </c>
      <c r="N28" s="182">
        <f>IS!N28/IS!N$5</f>
        <v>1.128848453526733E-4</v>
      </c>
      <c r="O28" s="182">
        <f>IS!O28/IS!O$5</f>
        <v>1.1513311591578146E-4</v>
      </c>
      <c r="P28" s="182">
        <f>IS!P28/IS!P$5</f>
        <v>1.172158031142277E-4</v>
      </c>
      <c r="Q28" s="182">
        <f>IS!Q28/IS!Q$5</f>
        <v>1.1930718579496995E-4</v>
      </c>
      <c r="R28" s="182">
        <f>IS!R28/IS!R$5</f>
        <v>1.2142884758283861E-4</v>
      </c>
      <c r="S28" s="182">
        <f>IS!S28/IS!S$5</f>
        <v>1.2355368677187577E-4</v>
      </c>
      <c r="T28" s="182">
        <f>IS!T28/IS!T$5</f>
        <v>1.2559181664871541E-4</v>
      </c>
      <c r="U28" s="182">
        <f>IS!U28/IS!U$5</f>
        <v>1.276209795812504E-4</v>
      </c>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row>
    <row r="29" spans="1:59" x14ac:dyDescent="0.45">
      <c r="A29" s="6" t="s">
        <v>75</v>
      </c>
      <c r="B29" s="181">
        <f>IS!B29/IS!B$5</f>
        <v>1.4773776546629733E-5</v>
      </c>
      <c r="C29" s="181">
        <f>IS!C29/IS!C$5</f>
        <v>1.5517564277496854E-5</v>
      </c>
      <c r="D29" s="181">
        <f>IS!D29/IS!D$5</f>
        <v>1.9793940009135667E-5</v>
      </c>
      <c r="E29" s="181">
        <f>IS!E29/IS!E$5</f>
        <v>2.2602673848225447E-5</v>
      </c>
      <c r="F29" s="181">
        <f>IS!F29/IS!F$5</f>
        <v>2.666094284842802E-5</v>
      </c>
      <c r="G29" s="181">
        <f>IS!G29/IS!G$5</f>
        <v>2.91770178127808E-5</v>
      </c>
      <c r="H29" s="181">
        <f>IS!H29/IS!H$5</f>
        <v>3.5281059224609534E-5</v>
      </c>
      <c r="I29" s="181">
        <f>IS!I29/IS!I$5</f>
        <v>3.8076578283411736E-5</v>
      </c>
      <c r="J29" s="181">
        <f>IS!J29/IS!J$5</f>
        <v>4.9353594919482879E-5</v>
      </c>
      <c r="K29" s="235">
        <f>IS!K29/IS!K$5</f>
        <v>4.5416698206040422E-5</v>
      </c>
      <c r="L29" s="182">
        <f>IS!L29/IS!L$5</f>
        <v>4.738416975443633E-5</v>
      </c>
      <c r="M29" s="182">
        <f>IS!M29/IS!M$5</f>
        <v>4.8720855420750172E-5</v>
      </c>
      <c r="N29" s="182">
        <f>IS!N29/IS!N$5</f>
        <v>4.9700207288681258E-5</v>
      </c>
      <c r="O29" s="182">
        <f>IS!O29/IS!O$5</f>
        <v>5.0690061264902965E-5</v>
      </c>
      <c r="P29" s="182">
        <f>IS!P29/IS!P$5</f>
        <v>5.1607013271674791E-5</v>
      </c>
      <c r="Q29" s="182">
        <f>IS!Q29/IS!Q$5</f>
        <v>5.2527793668973587E-5</v>
      </c>
      <c r="R29" s="182">
        <f>IS!R29/IS!R$5</f>
        <v>5.3461905155100085E-5</v>
      </c>
      <c r="S29" s="182">
        <f>IS!S29/IS!S$5</f>
        <v>5.4397415566797345E-5</v>
      </c>
      <c r="T29" s="182">
        <f>IS!T29/IS!T$5</f>
        <v>5.5294750165110514E-5</v>
      </c>
      <c r="U29" s="182">
        <f>IS!U29/IS!U$5</f>
        <v>5.6188136855364834E-5</v>
      </c>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row>
    <row r="30" spans="1:59" x14ac:dyDescent="0.45">
      <c r="B30" s="11"/>
      <c r="C30" s="11"/>
      <c r="D30" s="11"/>
      <c r="E30" s="11"/>
      <c r="F30" s="11"/>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row>
    <row r="31" spans="1:59" x14ac:dyDescent="0.45">
      <c r="B31" s="14"/>
      <c r="C31" s="14"/>
      <c r="D31" s="14"/>
      <c r="E31" s="14"/>
      <c r="F31" s="14"/>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row>
    <row r="32" spans="1:59" x14ac:dyDescent="0.45">
      <c r="B32" s="14"/>
      <c r="C32" s="14"/>
      <c r="D32" s="14"/>
      <c r="E32" s="14"/>
      <c r="F32" s="14"/>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row>
    <row r="33" spans="1:59" x14ac:dyDescent="0.45">
      <c r="B33" s="2"/>
      <c r="C33" s="2"/>
      <c r="D33" s="2"/>
      <c r="E33" s="2"/>
      <c r="F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row>
    <row r="34" spans="1:59" s="9" customFormat="1" x14ac:dyDescent="0.45">
      <c r="A34" s="15"/>
      <c r="G34" s="19"/>
      <c r="H34" s="19"/>
      <c r="I34" s="19"/>
      <c r="J34" s="19"/>
      <c r="K34" s="19"/>
      <c r="L34" s="19"/>
      <c r="M34" s="19"/>
      <c r="N34" s="19"/>
      <c r="O34" s="19"/>
      <c r="P34" s="19"/>
    </row>
    <row r="35" spans="1:59" s="9" customFormat="1" x14ac:dyDescent="0.45">
      <c r="A35" s="8"/>
      <c r="G35" s="19"/>
      <c r="H35" s="19"/>
      <c r="I35" s="19"/>
      <c r="J35" s="19"/>
      <c r="K35" s="19"/>
      <c r="L35" s="19"/>
      <c r="M35" s="19"/>
      <c r="N35" s="19"/>
      <c r="O35" s="19"/>
      <c r="P35" s="19"/>
    </row>
    <row r="36" spans="1:59" s="9" customFormat="1" x14ac:dyDescent="0.45">
      <c r="A36" s="8"/>
      <c r="G36" s="19"/>
      <c r="H36" s="19"/>
      <c r="I36" s="19"/>
      <c r="J36" s="19"/>
      <c r="K36" s="19"/>
      <c r="L36" s="19"/>
      <c r="M36" s="19"/>
      <c r="N36" s="19"/>
      <c r="O36" s="19"/>
      <c r="P36" s="19"/>
    </row>
    <row r="37" spans="1:59" s="9" customFormat="1" x14ac:dyDescent="0.45">
      <c r="A37" s="8"/>
      <c r="G37" s="19"/>
      <c r="H37" s="19"/>
      <c r="I37" s="19"/>
      <c r="J37" s="19"/>
      <c r="K37" s="19"/>
      <c r="L37" s="19"/>
      <c r="M37" s="19"/>
      <c r="N37" s="19"/>
      <c r="O37" s="19"/>
      <c r="P37" s="19"/>
    </row>
    <row r="38" spans="1:59" s="16" customFormat="1" x14ac:dyDescent="0.45">
      <c r="G38" s="21"/>
      <c r="H38" s="22"/>
      <c r="I38" s="21"/>
      <c r="J38" s="21"/>
      <c r="K38" s="21"/>
      <c r="L38" s="21"/>
      <c r="M38" s="21"/>
      <c r="N38" s="21"/>
      <c r="O38" s="21"/>
      <c r="P38" s="21"/>
    </row>
    <row r="39" spans="1:59" x14ac:dyDescent="0.45">
      <c r="B39" s="2"/>
      <c r="C39" s="2"/>
      <c r="D39" s="2"/>
      <c r="E39" s="2"/>
      <c r="F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row>
    <row r="40" spans="1:59" x14ac:dyDescent="0.45">
      <c r="B40" s="2"/>
      <c r="C40" s="2"/>
      <c r="D40" s="2"/>
      <c r="E40" s="2"/>
      <c r="F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row>
    <row r="41" spans="1:59" x14ac:dyDescent="0.45">
      <c r="B41" s="2"/>
      <c r="C41" s="2"/>
      <c r="D41" s="2"/>
      <c r="E41" s="2"/>
      <c r="F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row>
    <row r="42" spans="1:59" x14ac:dyDescent="0.45">
      <c r="B42" s="2"/>
      <c r="C42" s="2"/>
      <c r="D42" s="2"/>
      <c r="E42" s="2"/>
      <c r="F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row>
    <row r="43" spans="1:59" x14ac:dyDescent="0.45">
      <c r="B43" s="2"/>
      <c r="C43" s="2"/>
      <c r="D43" s="2"/>
      <c r="E43" s="2"/>
      <c r="F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row>
    <row r="44" spans="1:59" x14ac:dyDescent="0.45">
      <c r="B44" s="2"/>
      <c r="C44" s="2"/>
      <c r="D44" s="2"/>
      <c r="E44" s="2"/>
      <c r="F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row>
    <row r="45" spans="1:59" x14ac:dyDescent="0.45">
      <c r="B45" s="2"/>
      <c r="C45" s="2"/>
      <c r="D45" s="2"/>
      <c r="E45" s="2"/>
      <c r="F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row>
    <row r="46" spans="1:59" x14ac:dyDescent="0.45">
      <c r="B46" s="2"/>
      <c r="C46" s="2"/>
      <c r="D46" s="2"/>
      <c r="E46" s="2"/>
      <c r="F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row>
    <row r="47" spans="1:59" x14ac:dyDescent="0.45">
      <c r="B47" s="2"/>
      <c r="C47" s="2"/>
      <c r="D47" s="2"/>
      <c r="E47" s="2"/>
      <c r="F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row>
    <row r="48" spans="1:59" x14ac:dyDescent="0.45">
      <c r="B48" s="2"/>
      <c r="C48" s="2"/>
      <c r="D48" s="2"/>
      <c r="E48" s="2"/>
      <c r="F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row>
    <row r="49" spans="2:59" x14ac:dyDescent="0.45">
      <c r="B49" s="2"/>
      <c r="C49" s="2"/>
      <c r="D49" s="2"/>
      <c r="E49" s="2"/>
      <c r="F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row>
    <row r="50" spans="2:59" x14ac:dyDescent="0.45">
      <c r="B50" s="2"/>
      <c r="C50" s="2"/>
      <c r="D50" s="2"/>
      <c r="E50" s="2"/>
      <c r="F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row>
    <row r="51" spans="2:59" x14ac:dyDescent="0.45">
      <c r="B51" s="2"/>
      <c r="C51" s="2"/>
      <c r="D51" s="2"/>
      <c r="E51" s="2"/>
      <c r="F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row>
    <row r="52" spans="2:59" x14ac:dyDescent="0.45">
      <c r="B52" s="2"/>
      <c r="C52" s="2"/>
      <c r="D52" s="2"/>
      <c r="E52" s="2"/>
      <c r="F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row>
    <row r="53" spans="2:59" x14ac:dyDescent="0.45">
      <c r="B53" s="2"/>
      <c r="C53" s="2"/>
      <c r="D53" s="2"/>
      <c r="E53" s="2"/>
      <c r="F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row>
    <row r="54" spans="2:59" x14ac:dyDescent="0.45">
      <c r="B54" s="2"/>
      <c r="C54" s="2"/>
      <c r="D54" s="2"/>
      <c r="E54" s="2"/>
      <c r="F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row>
    <row r="55" spans="2:59" x14ac:dyDescent="0.45">
      <c r="B55" s="2"/>
      <c r="C55" s="2"/>
      <c r="D55" s="2"/>
      <c r="E55" s="2"/>
      <c r="F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row>
    <row r="56" spans="2:59" x14ac:dyDescent="0.45">
      <c r="B56" s="2"/>
      <c r="C56" s="2"/>
      <c r="D56" s="2"/>
      <c r="E56" s="2"/>
      <c r="F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row>
    <row r="57" spans="2:59" x14ac:dyDescent="0.45">
      <c r="B57" s="2"/>
      <c r="C57" s="2"/>
      <c r="D57" s="2"/>
      <c r="E57" s="2"/>
      <c r="F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row>
    <row r="58" spans="2:59" x14ac:dyDescent="0.45">
      <c r="B58" s="2"/>
      <c r="C58" s="2"/>
      <c r="D58" s="2"/>
      <c r="E58" s="2"/>
      <c r="F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row>
    <row r="59" spans="2:59" x14ac:dyDescent="0.45">
      <c r="B59" s="2"/>
      <c r="C59" s="2"/>
      <c r="D59" s="2"/>
      <c r="E59" s="2"/>
      <c r="F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row>
    <row r="60" spans="2:59" x14ac:dyDescent="0.45">
      <c r="B60" s="2"/>
      <c r="C60" s="2"/>
      <c r="D60" s="2"/>
      <c r="E60" s="2"/>
      <c r="F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row>
    <row r="61" spans="2:59" x14ac:dyDescent="0.45">
      <c r="B61" s="2"/>
      <c r="C61" s="2"/>
      <c r="D61" s="2"/>
      <c r="E61" s="2"/>
      <c r="F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row>
    <row r="62" spans="2:59" x14ac:dyDescent="0.45">
      <c r="B62" s="2"/>
      <c r="C62" s="2"/>
      <c r="D62" s="2"/>
      <c r="E62" s="2"/>
      <c r="F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row>
    <row r="63" spans="2:59" x14ac:dyDescent="0.45">
      <c r="B63" s="2"/>
      <c r="C63" s="2"/>
      <c r="D63" s="2"/>
      <c r="E63" s="2"/>
      <c r="F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row>
    <row r="64" spans="2:59" x14ac:dyDescent="0.45">
      <c r="B64" s="2"/>
      <c r="C64" s="2"/>
      <c r="D64" s="2"/>
      <c r="E64" s="2"/>
      <c r="F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row>
    <row r="65" spans="2:59" x14ac:dyDescent="0.45">
      <c r="B65" s="2"/>
      <c r="C65" s="2"/>
      <c r="D65" s="2"/>
      <c r="E65" s="2"/>
      <c r="F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row>
    <row r="66" spans="2:59" x14ac:dyDescent="0.45">
      <c r="B66" s="2"/>
      <c r="C66" s="2"/>
      <c r="D66" s="2"/>
      <c r="E66" s="2"/>
      <c r="F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row>
    <row r="67" spans="2:59" x14ac:dyDescent="0.45">
      <c r="B67" s="2"/>
      <c r="C67" s="2"/>
      <c r="D67" s="2"/>
      <c r="E67" s="2"/>
      <c r="F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row>
    <row r="68" spans="2:59" x14ac:dyDescent="0.45">
      <c r="B68" s="2"/>
      <c r="C68" s="2"/>
      <c r="D68" s="2"/>
      <c r="E68" s="2"/>
      <c r="F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row>
    <row r="69" spans="2:59" x14ac:dyDescent="0.45">
      <c r="B69" s="2"/>
      <c r="C69" s="2"/>
      <c r="D69" s="2"/>
      <c r="E69" s="2"/>
      <c r="F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row>
    <row r="70" spans="2:59" x14ac:dyDescent="0.45">
      <c r="B70" s="2"/>
      <c r="C70" s="2"/>
      <c r="D70" s="2"/>
      <c r="E70" s="2"/>
      <c r="F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row>
    <row r="71" spans="2:59" x14ac:dyDescent="0.45">
      <c r="B71" s="2"/>
      <c r="C71" s="2"/>
      <c r="D71" s="2"/>
      <c r="E71" s="2"/>
      <c r="F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row>
    <row r="72" spans="2:59" x14ac:dyDescent="0.45">
      <c r="B72" s="2"/>
      <c r="C72" s="2"/>
      <c r="D72" s="2"/>
      <c r="E72" s="2"/>
      <c r="F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row>
    <row r="73" spans="2:59" x14ac:dyDescent="0.45">
      <c r="B73" s="2"/>
      <c r="C73" s="2"/>
      <c r="D73" s="2"/>
      <c r="E73" s="2"/>
      <c r="F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row>
    <row r="74" spans="2:59" x14ac:dyDescent="0.45">
      <c r="B74" s="2"/>
      <c r="C74" s="2"/>
      <c r="D74" s="2"/>
      <c r="E74" s="2"/>
      <c r="F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row>
    <row r="75" spans="2:59" x14ac:dyDescent="0.45">
      <c r="B75" s="2"/>
      <c r="C75" s="2"/>
      <c r="D75" s="2"/>
      <c r="E75" s="2"/>
      <c r="F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row>
    <row r="76" spans="2:59" x14ac:dyDescent="0.45">
      <c r="B76" s="2"/>
      <c r="C76" s="2"/>
      <c r="D76" s="2"/>
      <c r="E76" s="2"/>
      <c r="F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row>
    <row r="77" spans="2:59" x14ac:dyDescent="0.45">
      <c r="B77" s="2"/>
      <c r="C77" s="2"/>
      <c r="D77" s="2"/>
      <c r="E77" s="2"/>
      <c r="F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row>
    <row r="78" spans="2:59" x14ac:dyDescent="0.45">
      <c r="B78" s="2"/>
      <c r="C78" s="2"/>
      <c r="D78" s="2"/>
      <c r="E78" s="2"/>
      <c r="F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row>
    <row r="79" spans="2:59" x14ac:dyDescent="0.45">
      <c r="B79" s="2"/>
      <c r="C79" s="2"/>
      <c r="D79" s="2"/>
      <c r="E79" s="2"/>
      <c r="F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row>
    <row r="80" spans="2:59" x14ac:dyDescent="0.45">
      <c r="B80" s="2"/>
      <c r="C80" s="2"/>
      <c r="D80" s="2"/>
      <c r="E80" s="2"/>
      <c r="F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row>
    <row r="81" spans="2:59" x14ac:dyDescent="0.45">
      <c r="B81" s="2"/>
      <c r="C81" s="2"/>
      <c r="D81" s="2"/>
      <c r="E81" s="2"/>
      <c r="F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row>
    <row r="82" spans="2:59" x14ac:dyDescent="0.45">
      <c r="B82" s="2"/>
      <c r="C82" s="2"/>
      <c r="D82" s="2"/>
      <c r="E82" s="2"/>
      <c r="F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row>
    <row r="83" spans="2:59" x14ac:dyDescent="0.45">
      <c r="B83" s="2"/>
      <c r="C83" s="2"/>
      <c r="D83" s="2"/>
      <c r="E83" s="2"/>
      <c r="F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row>
    <row r="84" spans="2:59" x14ac:dyDescent="0.45">
      <c r="B84" s="2"/>
      <c r="C84" s="2"/>
      <c r="D84" s="2"/>
      <c r="E84" s="2"/>
      <c r="F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row>
    <row r="85" spans="2:59" x14ac:dyDescent="0.45">
      <c r="B85" s="2"/>
      <c r="C85" s="2"/>
      <c r="D85" s="2"/>
      <c r="E85" s="2"/>
      <c r="F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row>
    <row r="86" spans="2:59" x14ac:dyDescent="0.45">
      <c r="B86" s="2"/>
      <c r="C86" s="2"/>
      <c r="D86" s="2"/>
      <c r="E86" s="2"/>
      <c r="F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row>
    <row r="87" spans="2:59" x14ac:dyDescent="0.45">
      <c r="B87" s="2"/>
      <c r="C87" s="2"/>
      <c r="D87" s="2"/>
      <c r="E87" s="2"/>
      <c r="F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row>
    <row r="88" spans="2:59" x14ac:dyDescent="0.45">
      <c r="B88" s="2"/>
      <c r="C88" s="2"/>
      <c r="D88" s="2"/>
      <c r="E88" s="2"/>
      <c r="F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row>
    <row r="89" spans="2:59" x14ac:dyDescent="0.45">
      <c r="B89" s="2"/>
      <c r="C89" s="2"/>
      <c r="D89" s="2"/>
      <c r="E89" s="2"/>
      <c r="F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row>
    <row r="90" spans="2:59" x14ac:dyDescent="0.45">
      <c r="B90" s="2"/>
      <c r="C90" s="2"/>
      <c r="D90" s="2"/>
      <c r="E90" s="2"/>
      <c r="F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row>
    <row r="91" spans="2:59" x14ac:dyDescent="0.45">
      <c r="B91" s="2"/>
      <c r="C91" s="2"/>
      <c r="D91" s="2"/>
      <c r="E91" s="2"/>
      <c r="F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row>
    <row r="92" spans="2:59" x14ac:dyDescent="0.45">
      <c r="B92" s="2"/>
      <c r="C92" s="2"/>
      <c r="D92" s="2"/>
      <c r="E92" s="2"/>
      <c r="F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row>
    <row r="93" spans="2:59" x14ac:dyDescent="0.45">
      <c r="B93" s="2"/>
      <c r="C93" s="2"/>
      <c r="D93" s="2"/>
      <c r="E93" s="2"/>
      <c r="F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row>
    <row r="94" spans="2:59" x14ac:dyDescent="0.45">
      <c r="B94" s="2"/>
      <c r="C94" s="2"/>
      <c r="D94" s="2"/>
      <c r="E94" s="2"/>
      <c r="F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row>
    <row r="95" spans="2:59" x14ac:dyDescent="0.45">
      <c r="B95" s="2"/>
      <c r="C95" s="2"/>
      <c r="D95" s="2"/>
      <c r="E95" s="2"/>
      <c r="F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row>
    <row r="96" spans="2:59" x14ac:dyDescent="0.45">
      <c r="B96" s="2"/>
      <c r="C96" s="2"/>
      <c r="D96" s="2"/>
      <c r="E96" s="2"/>
      <c r="F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row>
    <row r="97" spans="2:59" x14ac:dyDescent="0.45">
      <c r="B97" s="2"/>
      <c r="C97" s="2"/>
      <c r="D97" s="2"/>
      <c r="E97" s="2"/>
      <c r="F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row>
    <row r="98" spans="2:59" x14ac:dyDescent="0.45">
      <c r="B98" s="2"/>
      <c r="C98" s="2"/>
      <c r="D98" s="2"/>
      <c r="E98" s="2"/>
      <c r="F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row>
    <row r="99" spans="2:59" x14ac:dyDescent="0.45">
      <c r="B99" s="2"/>
      <c r="C99" s="2"/>
      <c r="D99" s="2"/>
      <c r="E99" s="2"/>
      <c r="F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row>
    <row r="100" spans="2:59" x14ac:dyDescent="0.45">
      <c r="B100" s="2"/>
      <c r="C100" s="2"/>
      <c r="D100" s="2"/>
      <c r="E100" s="2"/>
      <c r="F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row>
    <row r="101" spans="2:59" x14ac:dyDescent="0.45">
      <c r="B101" s="2"/>
      <c r="C101" s="2"/>
      <c r="D101" s="2"/>
      <c r="E101" s="2"/>
      <c r="F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row>
    <row r="102" spans="2:59" x14ac:dyDescent="0.45">
      <c r="B102" s="2"/>
      <c r="C102" s="2"/>
      <c r="D102" s="2"/>
      <c r="E102" s="2"/>
      <c r="F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row>
    <row r="103" spans="2:59" x14ac:dyDescent="0.45">
      <c r="B103" s="2"/>
      <c r="C103" s="2"/>
      <c r="D103" s="2"/>
      <c r="E103" s="2"/>
      <c r="F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row>
    <row r="104" spans="2:59" x14ac:dyDescent="0.45">
      <c r="B104" s="2"/>
      <c r="C104" s="2"/>
      <c r="D104" s="2"/>
      <c r="E104" s="2"/>
      <c r="F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row>
    <row r="105" spans="2:59" x14ac:dyDescent="0.45">
      <c r="B105" s="2"/>
      <c r="C105" s="2"/>
      <c r="D105" s="2"/>
      <c r="E105" s="2"/>
      <c r="F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row>
    <row r="106" spans="2:59" x14ac:dyDescent="0.45">
      <c r="B106" s="2"/>
      <c r="C106" s="2"/>
      <c r="D106" s="2"/>
      <c r="E106" s="2"/>
      <c r="F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row>
    <row r="107" spans="2:59" x14ac:dyDescent="0.45">
      <c r="B107" s="2"/>
      <c r="C107" s="2"/>
      <c r="D107" s="2"/>
      <c r="E107" s="2"/>
      <c r="F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row>
    <row r="108" spans="2:59" x14ac:dyDescent="0.45">
      <c r="B108" s="2"/>
      <c r="C108" s="2"/>
      <c r="D108" s="2"/>
      <c r="E108" s="2"/>
      <c r="F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row>
    <row r="109" spans="2:59" x14ac:dyDescent="0.45">
      <c r="B109" s="2"/>
      <c r="C109" s="2"/>
      <c r="D109" s="2"/>
      <c r="E109" s="2"/>
      <c r="F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row>
    <row r="110" spans="2:59" x14ac:dyDescent="0.45">
      <c r="B110" s="2"/>
      <c r="C110" s="2"/>
      <c r="D110" s="2"/>
      <c r="E110" s="2"/>
      <c r="F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row>
    <row r="111" spans="2:59" x14ac:dyDescent="0.45">
      <c r="B111" s="2"/>
      <c r="C111" s="2"/>
      <c r="D111" s="2"/>
      <c r="E111" s="2"/>
      <c r="F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row>
    <row r="112" spans="2:59" x14ac:dyDescent="0.45">
      <c r="B112" s="2"/>
      <c r="C112" s="2"/>
      <c r="D112" s="2"/>
      <c r="E112" s="2"/>
      <c r="F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row>
    <row r="113" spans="2:59" x14ac:dyDescent="0.45">
      <c r="B113" s="2"/>
      <c r="C113" s="2"/>
      <c r="D113" s="2"/>
      <c r="E113" s="2"/>
      <c r="F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row>
    <row r="114" spans="2:59" x14ac:dyDescent="0.45">
      <c r="B114" s="2"/>
      <c r="C114" s="2"/>
      <c r="D114" s="2"/>
      <c r="E114" s="2"/>
      <c r="F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row>
    <row r="115" spans="2:59" x14ac:dyDescent="0.45">
      <c r="B115" s="2"/>
      <c r="C115" s="2"/>
      <c r="D115" s="2"/>
      <c r="E115" s="2"/>
      <c r="F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row>
    <row r="116" spans="2:59" x14ac:dyDescent="0.45">
      <c r="B116" s="2"/>
      <c r="C116" s="2"/>
      <c r="D116" s="2"/>
      <c r="E116" s="2"/>
      <c r="F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row>
    <row r="117" spans="2:59" x14ac:dyDescent="0.45">
      <c r="B117" s="2"/>
      <c r="C117" s="2"/>
      <c r="D117" s="2"/>
      <c r="E117" s="2"/>
      <c r="F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row>
    <row r="118" spans="2:59" x14ac:dyDescent="0.45">
      <c r="B118" s="2"/>
      <c r="C118" s="2"/>
      <c r="D118" s="2"/>
      <c r="E118" s="2"/>
      <c r="F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row>
    <row r="119" spans="2:59" x14ac:dyDescent="0.45">
      <c r="B119" s="2"/>
      <c r="C119" s="2"/>
      <c r="D119" s="2"/>
      <c r="E119" s="2"/>
      <c r="F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row>
    <row r="120" spans="2:59" x14ac:dyDescent="0.45">
      <c r="B120" s="2"/>
      <c r="C120" s="2"/>
      <c r="D120" s="2"/>
      <c r="E120" s="2"/>
      <c r="F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row>
    <row r="121" spans="2:59" x14ac:dyDescent="0.45">
      <c r="B121" s="2"/>
      <c r="C121" s="2"/>
      <c r="D121" s="2"/>
      <c r="E121" s="2"/>
      <c r="F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row>
    <row r="122" spans="2:59" x14ac:dyDescent="0.45">
      <c r="B122" s="2"/>
      <c r="C122" s="2"/>
      <c r="D122" s="2"/>
      <c r="E122" s="2"/>
      <c r="F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row>
    <row r="123" spans="2:59" x14ac:dyDescent="0.45">
      <c r="B123" s="2"/>
      <c r="C123" s="2"/>
      <c r="D123" s="2"/>
      <c r="E123" s="2"/>
      <c r="F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row>
    <row r="124" spans="2:59" x14ac:dyDescent="0.45">
      <c r="B124" s="2"/>
      <c r="C124" s="2"/>
      <c r="D124" s="2"/>
      <c r="E124" s="2"/>
      <c r="F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row>
    <row r="125" spans="2:59" x14ac:dyDescent="0.45">
      <c r="B125" s="2"/>
      <c r="C125" s="2"/>
      <c r="D125" s="2"/>
      <c r="E125" s="2"/>
      <c r="F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row>
    <row r="126" spans="2:59" x14ac:dyDescent="0.45">
      <c r="B126" s="2"/>
      <c r="C126" s="2"/>
      <c r="D126" s="2"/>
      <c r="E126" s="2"/>
      <c r="F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row>
    <row r="127" spans="2:59" x14ac:dyDescent="0.45">
      <c r="B127" s="2"/>
      <c r="C127" s="2"/>
      <c r="D127" s="2"/>
      <c r="E127" s="2"/>
      <c r="F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row>
    <row r="128" spans="2:59" x14ac:dyDescent="0.45">
      <c r="B128" s="2"/>
      <c r="C128" s="2"/>
      <c r="D128" s="2"/>
      <c r="E128" s="2"/>
      <c r="F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row>
    <row r="129" spans="2:59" x14ac:dyDescent="0.45">
      <c r="B129" s="2"/>
      <c r="C129" s="2"/>
      <c r="D129" s="2"/>
      <c r="E129" s="2"/>
      <c r="F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row>
    <row r="130" spans="2:59" x14ac:dyDescent="0.45">
      <c r="B130" s="2"/>
      <c r="C130" s="2"/>
      <c r="D130" s="2"/>
      <c r="E130" s="2"/>
      <c r="F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row>
    <row r="131" spans="2:59" x14ac:dyDescent="0.45">
      <c r="B131" s="2"/>
      <c r="C131" s="2"/>
      <c r="D131" s="2"/>
      <c r="E131" s="2"/>
      <c r="F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row>
    <row r="132" spans="2:59" x14ac:dyDescent="0.45">
      <c r="B132" s="2"/>
      <c r="C132" s="2"/>
      <c r="D132" s="2"/>
      <c r="E132" s="2"/>
      <c r="F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row>
    <row r="133" spans="2:59" x14ac:dyDescent="0.45">
      <c r="B133" s="2"/>
      <c r="C133" s="2"/>
      <c r="D133" s="2"/>
      <c r="E133" s="2"/>
      <c r="F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row>
    <row r="134" spans="2:59" x14ac:dyDescent="0.45">
      <c r="B134" s="2"/>
      <c r="C134" s="2"/>
      <c r="D134" s="2"/>
      <c r="E134" s="2"/>
      <c r="F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row>
    <row r="135" spans="2:59" x14ac:dyDescent="0.45">
      <c r="B135" s="2"/>
      <c r="C135" s="2"/>
      <c r="D135" s="2"/>
      <c r="E135" s="2"/>
      <c r="F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row>
    <row r="136" spans="2:59" x14ac:dyDescent="0.45">
      <c r="B136" s="2"/>
      <c r="C136" s="2"/>
      <c r="D136" s="2"/>
      <c r="E136" s="2"/>
      <c r="F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row>
    <row r="137" spans="2:59" x14ac:dyDescent="0.45">
      <c r="B137" s="2"/>
      <c r="C137" s="2"/>
      <c r="D137" s="2"/>
      <c r="E137" s="2"/>
      <c r="F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row>
    <row r="138" spans="2:59" x14ac:dyDescent="0.45">
      <c r="B138" s="2"/>
      <c r="C138" s="2"/>
      <c r="D138" s="2"/>
      <c r="E138" s="2"/>
      <c r="F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row>
    <row r="139" spans="2:59" x14ac:dyDescent="0.45">
      <c r="B139" s="2"/>
      <c r="C139" s="2"/>
      <c r="D139" s="2"/>
      <c r="E139" s="2"/>
      <c r="F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row>
    <row r="140" spans="2:59" x14ac:dyDescent="0.45">
      <c r="B140" s="2"/>
      <c r="C140" s="2"/>
      <c r="D140" s="2"/>
      <c r="E140" s="2"/>
      <c r="F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row>
    <row r="141" spans="2:59" x14ac:dyDescent="0.45">
      <c r="B141" s="2"/>
      <c r="C141" s="2"/>
      <c r="D141" s="2"/>
      <c r="E141" s="2"/>
      <c r="F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row>
    <row r="142" spans="2:59" x14ac:dyDescent="0.45">
      <c r="B142" s="2"/>
      <c r="C142" s="2"/>
      <c r="D142" s="2"/>
      <c r="E142" s="2"/>
      <c r="F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row>
    <row r="143" spans="2:59" x14ac:dyDescent="0.45">
      <c r="B143" s="2"/>
      <c r="C143" s="2"/>
      <c r="D143" s="2"/>
      <c r="E143" s="2"/>
      <c r="F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row>
    <row r="144" spans="2:59" x14ac:dyDescent="0.45">
      <c r="B144" s="2"/>
      <c r="C144" s="2"/>
      <c r="D144" s="2"/>
      <c r="E144" s="2"/>
      <c r="F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row>
    <row r="145" spans="2:59" x14ac:dyDescent="0.45">
      <c r="B145" s="2"/>
      <c r="C145" s="2"/>
      <c r="D145" s="2"/>
      <c r="E145" s="2"/>
      <c r="F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row>
    <row r="146" spans="2:59" x14ac:dyDescent="0.45">
      <c r="B146" s="2"/>
      <c r="C146" s="2"/>
      <c r="D146" s="2"/>
      <c r="E146" s="2"/>
      <c r="F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row>
    <row r="147" spans="2:59" x14ac:dyDescent="0.45">
      <c r="B147" s="2"/>
      <c r="C147" s="2"/>
      <c r="D147" s="2"/>
      <c r="E147" s="2"/>
      <c r="F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row>
    <row r="148" spans="2:59" x14ac:dyDescent="0.45">
      <c r="B148" s="2"/>
      <c r="C148" s="2"/>
      <c r="D148" s="2"/>
      <c r="E148" s="2"/>
      <c r="F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row>
    <row r="149" spans="2:59" x14ac:dyDescent="0.45">
      <c r="B149" s="2"/>
      <c r="C149" s="2"/>
      <c r="D149" s="2"/>
      <c r="E149" s="2"/>
      <c r="F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row>
    <row r="150" spans="2:59" x14ac:dyDescent="0.45">
      <c r="B150" s="2"/>
      <c r="C150" s="2"/>
      <c r="D150" s="2"/>
      <c r="E150" s="2"/>
      <c r="F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row>
    <row r="151" spans="2:59" x14ac:dyDescent="0.45">
      <c r="B151" s="2"/>
      <c r="C151" s="2"/>
      <c r="D151" s="2"/>
      <c r="E151" s="2"/>
      <c r="F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row>
    <row r="152" spans="2:59" x14ac:dyDescent="0.45">
      <c r="B152" s="2"/>
      <c r="C152" s="2"/>
      <c r="D152" s="2"/>
      <c r="E152" s="2"/>
      <c r="F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row>
    <row r="153" spans="2:59" x14ac:dyDescent="0.45">
      <c r="B153" s="2"/>
      <c r="C153" s="2"/>
      <c r="D153" s="2"/>
      <c r="E153" s="2"/>
      <c r="F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row>
    <row r="154" spans="2:59" x14ac:dyDescent="0.45">
      <c r="B154" s="2"/>
      <c r="C154" s="2"/>
      <c r="D154" s="2"/>
      <c r="E154" s="2"/>
      <c r="F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row>
    <row r="155" spans="2:59" x14ac:dyDescent="0.45">
      <c r="B155" s="2"/>
      <c r="C155" s="2"/>
      <c r="D155" s="2"/>
      <c r="E155" s="2"/>
      <c r="F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row>
    <row r="156" spans="2:59" x14ac:dyDescent="0.45">
      <c r="B156" s="2"/>
      <c r="C156" s="2"/>
      <c r="D156" s="2"/>
      <c r="E156" s="2"/>
      <c r="F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row>
    <row r="157" spans="2:59" x14ac:dyDescent="0.45">
      <c r="B157" s="2"/>
      <c r="C157" s="2"/>
      <c r="D157" s="2"/>
      <c r="E157" s="2"/>
      <c r="F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row>
    <row r="158" spans="2:59" x14ac:dyDescent="0.45">
      <c r="B158" s="2"/>
      <c r="C158" s="2"/>
      <c r="D158" s="2"/>
      <c r="E158" s="2"/>
      <c r="F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row>
    <row r="159" spans="2:59" x14ac:dyDescent="0.45">
      <c r="B159" s="2"/>
      <c r="C159" s="2"/>
      <c r="D159" s="2"/>
      <c r="E159" s="2"/>
      <c r="F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row>
    <row r="160" spans="2:59" x14ac:dyDescent="0.45">
      <c r="B160" s="2"/>
      <c r="C160" s="2"/>
      <c r="D160" s="2"/>
      <c r="E160" s="2"/>
      <c r="F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row>
    <row r="161" spans="2:59" x14ac:dyDescent="0.45">
      <c r="B161" s="2"/>
      <c r="C161" s="2"/>
      <c r="D161" s="2"/>
      <c r="E161" s="2"/>
      <c r="F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row>
    <row r="162" spans="2:59" x14ac:dyDescent="0.45">
      <c r="B162" s="2"/>
      <c r="C162" s="2"/>
      <c r="D162" s="2"/>
      <c r="E162" s="2"/>
      <c r="F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row>
    <row r="163" spans="2:59" x14ac:dyDescent="0.45">
      <c r="B163" s="2"/>
      <c r="C163" s="2"/>
      <c r="D163" s="2"/>
      <c r="E163" s="2"/>
      <c r="F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row>
    <row r="164" spans="2:59" x14ac:dyDescent="0.45">
      <c r="B164" s="2"/>
      <c r="C164" s="2"/>
      <c r="D164" s="2"/>
      <c r="E164" s="2"/>
      <c r="F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row>
    <row r="165" spans="2:59" x14ac:dyDescent="0.45">
      <c r="B165" s="2"/>
      <c r="C165" s="2"/>
      <c r="D165" s="2"/>
      <c r="E165" s="2"/>
      <c r="F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row>
    <row r="166" spans="2:59" x14ac:dyDescent="0.45">
      <c r="B166" s="2"/>
      <c r="C166" s="2"/>
      <c r="D166" s="2"/>
      <c r="E166" s="2"/>
      <c r="F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row>
    <row r="167" spans="2:59" x14ac:dyDescent="0.45">
      <c r="B167" s="2"/>
      <c r="C167" s="2"/>
      <c r="D167" s="2"/>
      <c r="E167" s="2"/>
      <c r="F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row>
    <row r="168" spans="2:59" x14ac:dyDescent="0.45">
      <c r="B168" s="2"/>
      <c r="C168" s="2"/>
      <c r="D168" s="2"/>
      <c r="E168" s="2"/>
      <c r="F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row>
    <row r="169" spans="2:59" x14ac:dyDescent="0.45">
      <c r="B169" s="2"/>
      <c r="C169" s="2"/>
      <c r="D169" s="2"/>
      <c r="E169" s="2"/>
      <c r="F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row>
    <row r="170" spans="2:59" x14ac:dyDescent="0.45">
      <c r="B170" s="2"/>
      <c r="C170" s="2"/>
      <c r="D170" s="2"/>
      <c r="E170" s="2"/>
      <c r="F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row>
    <row r="171" spans="2:59" x14ac:dyDescent="0.45">
      <c r="B171" s="2"/>
      <c r="C171" s="2"/>
      <c r="D171" s="2"/>
      <c r="E171" s="2"/>
      <c r="F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row>
    <row r="172" spans="2:59" x14ac:dyDescent="0.45">
      <c r="B172" s="2"/>
      <c r="C172" s="2"/>
      <c r="D172" s="2"/>
      <c r="E172" s="2"/>
      <c r="F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row>
    <row r="173" spans="2:59" x14ac:dyDescent="0.45">
      <c r="B173" s="2"/>
      <c r="C173" s="2"/>
      <c r="D173" s="2"/>
      <c r="E173" s="2"/>
      <c r="F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row>
    <row r="174" spans="2:59" x14ac:dyDescent="0.45">
      <c r="B174" s="2"/>
      <c r="C174" s="2"/>
      <c r="D174" s="2"/>
      <c r="E174" s="2"/>
      <c r="F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row>
    <row r="175" spans="2:59" x14ac:dyDescent="0.45">
      <c r="B175" s="2"/>
      <c r="C175" s="2"/>
      <c r="D175" s="2"/>
      <c r="E175" s="2"/>
      <c r="F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row>
    <row r="176" spans="2:59" x14ac:dyDescent="0.45">
      <c r="B176" s="2"/>
      <c r="C176" s="2"/>
      <c r="D176" s="2"/>
      <c r="E176" s="2"/>
      <c r="F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row>
    <row r="177" spans="2:59" x14ac:dyDescent="0.45">
      <c r="B177" s="2"/>
      <c r="C177" s="2"/>
      <c r="D177" s="2"/>
      <c r="E177" s="2"/>
      <c r="F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row>
    <row r="178" spans="2:59" x14ac:dyDescent="0.45">
      <c r="B178" s="2"/>
      <c r="C178" s="2"/>
      <c r="D178" s="2"/>
      <c r="E178" s="2"/>
      <c r="F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row>
    <row r="179" spans="2:59" x14ac:dyDescent="0.45">
      <c r="B179" s="2"/>
      <c r="C179" s="2"/>
      <c r="D179" s="2"/>
      <c r="E179" s="2"/>
      <c r="F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row>
    <row r="180" spans="2:59" x14ac:dyDescent="0.45">
      <c r="B180" s="2"/>
      <c r="C180" s="2"/>
      <c r="D180" s="2"/>
      <c r="E180" s="2"/>
      <c r="F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row>
    <row r="181" spans="2:59" x14ac:dyDescent="0.45">
      <c r="B181" s="2"/>
      <c r="C181" s="2"/>
      <c r="D181" s="2"/>
      <c r="E181" s="2"/>
      <c r="F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row>
    <row r="182" spans="2:59" x14ac:dyDescent="0.45">
      <c r="B182" s="2"/>
      <c r="C182" s="2"/>
      <c r="D182" s="2"/>
      <c r="E182" s="2"/>
      <c r="F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row>
    <row r="183" spans="2:59" x14ac:dyDescent="0.45">
      <c r="B183" s="2"/>
      <c r="C183" s="2"/>
      <c r="D183" s="2"/>
      <c r="E183" s="2"/>
      <c r="F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row>
    <row r="184" spans="2:59" x14ac:dyDescent="0.45">
      <c r="B184" s="2"/>
      <c r="C184" s="2"/>
      <c r="D184" s="2"/>
      <c r="E184" s="2"/>
      <c r="F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row>
    <row r="185" spans="2:59" x14ac:dyDescent="0.45">
      <c r="B185" s="2"/>
      <c r="C185" s="2"/>
      <c r="D185" s="2"/>
      <c r="E185" s="2"/>
      <c r="F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row>
    <row r="186" spans="2:59" x14ac:dyDescent="0.45">
      <c r="B186" s="2"/>
      <c r="C186" s="2"/>
      <c r="D186" s="2"/>
      <c r="E186" s="2"/>
      <c r="F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row>
    <row r="187" spans="2:59" x14ac:dyDescent="0.45">
      <c r="B187" s="2"/>
      <c r="C187" s="2"/>
      <c r="D187" s="2"/>
      <c r="E187" s="2"/>
      <c r="F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row>
    <row r="188" spans="2:59" x14ac:dyDescent="0.45">
      <c r="B188" s="2"/>
      <c r="C188" s="2"/>
      <c r="D188" s="2"/>
      <c r="E188" s="2"/>
      <c r="F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row>
    <row r="189" spans="2:59" x14ac:dyDescent="0.45">
      <c r="B189" s="2"/>
      <c r="C189" s="2"/>
      <c r="D189" s="2"/>
      <c r="E189" s="2"/>
      <c r="F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row>
    <row r="190" spans="2:59" x14ac:dyDescent="0.45">
      <c r="B190" s="2"/>
      <c r="C190" s="2"/>
      <c r="D190" s="2"/>
      <c r="E190" s="2"/>
      <c r="F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row>
    <row r="191" spans="2:59" x14ac:dyDescent="0.45">
      <c r="B191" s="2"/>
      <c r="C191" s="2"/>
      <c r="D191" s="2"/>
      <c r="E191" s="2"/>
      <c r="F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row>
    <row r="192" spans="2:59" x14ac:dyDescent="0.45">
      <c r="B192" s="2"/>
      <c r="C192" s="2"/>
      <c r="D192" s="2"/>
      <c r="E192" s="2"/>
      <c r="F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row>
    <row r="193" spans="2:59" x14ac:dyDescent="0.45">
      <c r="B193" s="2"/>
      <c r="C193" s="2"/>
      <c r="D193" s="2"/>
      <c r="E193" s="2"/>
      <c r="F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row>
    <row r="194" spans="2:59" x14ac:dyDescent="0.45">
      <c r="B194" s="2"/>
      <c r="C194" s="2"/>
      <c r="D194" s="2"/>
      <c r="E194" s="2"/>
      <c r="F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row>
    <row r="195" spans="2:59" x14ac:dyDescent="0.45">
      <c r="B195" s="2"/>
      <c r="C195" s="2"/>
      <c r="D195" s="2"/>
      <c r="E195" s="2"/>
      <c r="F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row>
    <row r="196" spans="2:59" x14ac:dyDescent="0.45">
      <c r="B196" s="2"/>
      <c r="C196" s="2"/>
      <c r="D196" s="2"/>
      <c r="E196" s="2"/>
      <c r="F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row>
    <row r="197" spans="2:59" x14ac:dyDescent="0.45">
      <c r="B197" s="2"/>
      <c r="C197" s="2"/>
      <c r="D197" s="2"/>
      <c r="E197" s="2"/>
      <c r="F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row>
    <row r="198" spans="2:59" x14ac:dyDescent="0.45">
      <c r="B198" s="2"/>
      <c r="C198" s="2"/>
      <c r="D198" s="2"/>
      <c r="E198" s="2"/>
      <c r="F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row>
    <row r="199" spans="2:59" x14ac:dyDescent="0.45">
      <c r="B199" s="2"/>
      <c r="C199" s="2"/>
      <c r="D199" s="2"/>
      <c r="E199" s="2"/>
      <c r="F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row>
    <row r="200" spans="2:59" x14ac:dyDescent="0.45">
      <c r="B200" s="2"/>
      <c r="C200" s="2"/>
      <c r="D200" s="2"/>
      <c r="E200" s="2"/>
      <c r="F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row>
    <row r="201" spans="2:59" x14ac:dyDescent="0.45">
      <c r="B201" s="2"/>
      <c r="C201" s="2"/>
      <c r="D201" s="2"/>
      <c r="E201" s="2"/>
      <c r="F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row>
    <row r="202" spans="2:59" x14ac:dyDescent="0.45">
      <c r="B202" s="2"/>
      <c r="C202" s="2"/>
      <c r="D202" s="2"/>
      <c r="E202" s="2"/>
      <c r="F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row>
    <row r="203" spans="2:59" x14ac:dyDescent="0.45">
      <c r="B203" s="2"/>
      <c r="C203" s="2"/>
      <c r="D203" s="2"/>
      <c r="E203" s="2"/>
      <c r="F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row>
    <row r="204" spans="2:59" x14ac:dyDescent="0.45">
      <c r="B204" s="2"/>
      <c r="C204" s="2"/>
      <c r="D204" s="2"/>
      <c r="E204" s="2"/>
      <c r="F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row>
    <row r="205" spans="2:59" x14ac:dyDescent="0.45">
      <c r="B205" s="2"/>
      <c r="C205" s="2"/>
      <c r="D205" s="2"/>
      <c r="E205" s="2"/>
      <c r="F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row>
    <row r="206" spans="2:59" x14ac:dyDescent="0.45">
      <c r="B206" s="2"/>
      <c r="C206" s="2"/>
      <c r="D206" s="2"/>
      <c r="E206" s="2"/>
      <c r="F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row>
    <row r="207" spans="2:59" x14ac:dyDescent="0.45">
      <c r="B207" s="2"/>
      <c r="C207" s="2"/>
      <c r="D207" s="2"/>
      <c r="E207" s="2"/>
      <c r="F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row>
    <row r="208" spans="2:59" x14ac:dyDescent="0.45">
      <c r="B208" s="2"/>
      <c r="C208" s="2"/>
      <c r="D208" s="2"/>
      <c r="E208" s="2"/>
      <c r="F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row>
    <row r="209" spans="2:59" x14ac:dyDescent="0.45">
      <c r="B209" s="2"/>
      <c r="C209" s="2"/>
      <c r="D209" s="2"/>
      <c r="E209" s="2"/>
      <c r="F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row>
    <row r="210" spans="2:59" x14ac:dyDescent="0.45">
      <c r="B210" s="2"/>
      <c r="C210" s="2"/>
      <c r="D210" s="2"/>
      <c r="E210" s="2"/>
      <c r="F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row>
    <row r="211" spans="2:59" x14ac:dyDescent="0.45">
      <c r="B211" s="2"/>
      <c r="C211" s="2"/>
      <c r="D211" s="2"/>
      <c r="E211" s="2"/>
      <c r="F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row>
    <row r="212" spans="2:59" x14ac:dyDescent="0.45">
      <c r="B212" s="2"/>
      <c r="C212" s="2"/>
      <c r="D212" s="2"/>
      <c r="E212" s="2"/>
      <c r="F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row>
    <row r="213" spans="2:59" x14ac:dyDescent="0.45">
      <c r="B213" s="2"/>
      <c r="C213" s="2"/>
      <c r="D213" s="2"/>
      <c r="E213" s="2"/>
      <c r="F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row>
    <row r="214" spans="2:59" x14ac:dyDescent="0.45">
      <c r="B214" s="2"/>
      <c r="C214" s="2"/>
      <c r="D214" s="2"/>
      <c r="E214" s="2"/>
      <c r="F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row>
    <row r="215" spans="2:59" x14ac:dyDescent="0.45">
      <c r="B215" s="2"/>
      <c r="C215" s="2"/>
      <c r="D215" s="2"/>
      <c r="E215" s="2"/>
      <c r="F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row>
    <row r="216" spans="2:59" x14ac:dyDescent="0.45">
      <c r="B216" s="2"/>
      <c r="C216" s="2"/>
      <c r="D216" s="2"/>
      <c r="E216" s="2"/>
      <c r="F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row>
    <row r="217" spans="2:59" x14ac:dyDescent="0.45">
      <c r="B217" s="2"/>
      <c r="C217" s="2"/>
      <c r="D217" s="2"/>
      <c r="E217" s="2"/>
      <c r="F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row>
    <row r="218" spans="2:59" x14ac:dyDescent="0.45">
      <c r="B218" s="2"/>
      <c r="C218" s="2"/>
      <c r="D218" s="2"/>
      <c r="E218" s="2"/>
      <c r="F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row>
    <row r="219" spans="2:59" x14ac:dyDescent="0.45">
      <c r="B219" s="2"/>
      <c r="C219" s="2"/>
      <c r="D219" s="2"/>
      <c r="E219" s="2"/>
      <c r="F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row>
    <row r="220" spans="2:59" x14ac:dyDescent="0.45">
      <c r="B220" s="2"/>
      <c r="C220" s="2"/>
      <c r="D220" s="2"/>
      <c r="E220" s="2"/>
      <c r="F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row>
    <row r="221" spans="2:59" x14ac:dyDescent="0.45">
      <c r="B221" s="2"/>
      <c r="C221" s="2"/>
      <c r="D221" s="2"/>
      <c r="E221" s="2"/>
      <c r="F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row>
    <row r="222" spans="2:59" x14ac:dyDescent="0.45">
      <c r="B222" s="2"/>
      <c r="C222" s="2"/>
      <c r="D222" s="2"/>
      <c r="E222" s="2"/>
      <c r="F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row>
    <row r="223" spans="2:59" x14ac:dyDescent="0.45">
      <c r="B223" s="2"/>
      <c r="C223" s="2"/>
      <c r="D223" s="2"/>
      <c r="E223" s="2"/>
      <c r="F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row>
    <row r="224" spans="2:59" x14ac:dyDescent="0.45">
      <c r="B224" s="2"/>
      <c r="C224" s="2"/>
      <c r="D224" s="2"/>
      <c r="E224" s="2"/>
      <c r="F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row>
    <row r="225" spans="2:59" x14ac:dyDescent="0.45">
      <c r="B225" s="2"/>
      <c r="C225" s="2"/>
      <c r="D225" s="2"/>
      <c r="E225" s="2"/>
      <c r="F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row>
    <row r="226" spans="2:59" x14ac:dyDescent="0.45">
      <c r="B226" s="2"/>
      <c r="C226" s="2"/>
      <c r="D226" s="2"/>
      <c r="E226" s="2"/>
      <c r="F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row>
    <row r="227" spans="2:59" x14ac:dyDescent="0.45">
      <c r="B227" s="2"/>
      <c r="C227" s="2"/>
      <c r="D227" s="2"/>
      <c r="E227" s="2"/>
      <c r="F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row>
    <row r="228" spans="2:59" x14ac:dyDescent="0.45">
      <c r="B228" s="2"/>
      <c r="C228" s="2"/>
      <c r="D228" s="2"/>
      <c r="E228" s="2"/>
      <c r="F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row>
    <row r="229" spans="2:59" x14ac:dyDescent="0.45">
      <c r="B229" s="2"/>
      <c r="C229" s="2"/>
      <c r="D229" s="2"/>
      <c r="E229" s="2"/>
      <c r="F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row>
    <row r="230" spans="2:59" x14ac:dyDescent="0.45">
      <c r="B230" s="2"/>
      <c r="C230" s="2"/>
      <c r="D230" s="2"/>
      <c r="E230" s="2"/>
      <c r="F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row>
    <row r="231" spans="2:59" x14ac:dyDescent="0.45">
      <c r="B231" s="2"/>
      <c r="C231" s="2"/>
      <c r="D231" s="2"/>
      <c r="E231" s="2"/>
      <c r="F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row>
    <row r="232" spans="2:59" x14ac:dyDescent="0.45">
      <c r="B232" s="2"/>
      <c r="C232" s="2"/>
      <c r="D232" s="2"/>
      <c r="E232" s="2"/>
      <c r="F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row>
    <row r="233" spans="2:59" x14ac:dyDescent="0.45">
      <c r="B233" s="2"/>
      <c r="C233" s="2"/>
      <c r="D233" s="2"/>
      <c r="E233" s="2"/>
      <c r="F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row>
    <row r="234" spans="2:59" x14ac:dyDescent="0.45">
      <c r="B234" s="2"/>
      <c r="C234" s="2"/>
      <c r="D234" s="2"/>
      <c r="E234" s="2"/>
      <c r="F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row>
    <row r="235" spans="2:59" x14ac:dyDescent="0.45">
      <c r="B235" s="2"/>
      <c r="C235" s="2"/>
      <c r="D235" s="2"/>
      <c r="E235" s="2"/>
      <c r="F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row>
    <row r="236" spans="2:59" x14ac:dyDescent="0.45">
      <c r="B236" s="2"/>
      <c r="C236" s="2"/>
      <c r="D236" s="2"/>
      <c r="E236" s="2"/>
      <c r="F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row>
    <row r="237" spans="2:59" x14ac:dyDescent="0.45">
      <c r="B237" s="2"/>
      <c r="C237" s="2"/>
      <c r="D237" s="2"/>
      <c r="E237" s="2"/>
      <c r="F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row>
    <row r="238" spans="2:59" x14ac:dyDescent="0.45">
      <c r="B238" s="2"/>
      <c r="C238" s="2"/>
      <c r="D238" s="2"/>
      <c r="E238" s="2"/>
      <c r="F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row>
    <row r="239" spans="2:59" x14ac:dyDescent="0.45">
      <c r="B239" s="2"/>
      <c r="C239" s="2"/>
      <c r="D239" s="2"/>
      <c r="E239" s="2"/>
      <c r="F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row>
    <row r="240" spans="2:59" x14ac:dyDescent="0.45">
      <c r="B240" s="2"/>
      <c r="C240" s="2"/>
      <c r="D240" s="2"/>
      <c r="E240" s="2"/>
      <c r="F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row>
    <row r="241" spans="2:59" x14ac:dyDescent="0.45">
      <c r="B241" s="2"/>
      <c r="C241" s="2"/>
      <c r="D241" s="2"/>
      <c r="E241" s="2"/>
      <c r="F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row>
    <row r="242" spans="2:59" x14ac:dyDescent="0.45">
      <c r="B242" s="2"/>
      <c r="C242" s="2"/>
      <c r="D242" s="2"/>
      <c r="E242" s="2"/>
      <c r="F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row>
    <row r="243" spans="2:59" x14ac:dyDescent="0.45">
      <c r="B243" s="2"/>
      <c r="C243" s="2"/>
      <c r="D243" s="2"/>
      <c r="E243" s="2"/>
      <c r="F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row>
    <row r="244" spans="2:59" x14ac:dyDescent="0.45">
      <c r="B244" s="2"/>
      <c r="C244" s="2"/>
      <c r="D244" s="2"/>
      <c r="E244" s="2"/>
      <c r="F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row>
    <row r="245" spans="2:59" x14ac:dyDescent="0.45">
      <c r="B245" s="2"/>
      <c r="C245" s="2"/>
      <c r="D245" s="2"/>
      <c r="E245" s="2"/>
      <c r="F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row>
    <row r="246" spans="2:59" x14ac:dyDescent="0.45">
      <c r="B246" s="2"/>
      <c r="C246" s="2"/>
      <c r="D246" s="2"/>
      <c r="E246" s="2"/>
      <c r="F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row>
    <row r="247" spans="2:59" x14ac:dyDescent="0.45">
      <c r="B247" s="2"/>
      <c r="C247" s="2"/>
      <c r="D247" s="2"/>
      <c r="E247" s="2"/>
      <c r="F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row>
    <row r="248" spans="2:59" x14ac:dyDescent="0.45">
      <c r="B248" s="2"/>
      <c r="C248" s="2"/>
      <c r="D248" s="2"/>
      <c r="E248" s="2"/>
      <c r="F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row>
    <row r="249" spans="2:59" x14ac:dyDescent="0.45">
      <c r="B249" s="2"/>
      <c r="C249" s="2"/>
      <c r="D249" s="2"/>
      <c r="E249" s="2"/>
      <c r="F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row>
    <row r="250" spans="2:59" x14ac:dyDescent="0.45">
      <c r="B250" s="2"/>
      <c r="C250" s="2"/>
      <c r="D250" s="2"/>
      <c r="E250" s="2"/>
      <c r="F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row>
    <row r="251" spans="2:59" x14ac:dyDescent="0.45">
      <c r="B251" s="2"/>
      <c r="C251" s="2"/>
      <c r="D251" s="2"/>
      <c r="E251" s="2"/>
      <c r="F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row>
    <row r="252" spans="2:59" x14ac:dyDescent="0.45">
      <c r="B252" s="2"/>
      <c r="C252" s="2"/>
      <c r="D252" s="2"/>
      <c r="E252" s="2"/>
      <c r="F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row>
    <row r="253" spans="2:59" x14ac:dyDescent="0.45">
      <c r="B253" s="2"/>
      <c r="C253" s="2"/>
      <c r="D253" s="2"/>
      <c r="E253" s="2"/>
      <c r="F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row>
    <row r="254" spans="2:59" x14ac:dyDescent="0.45">
      <c r="B254" s="2"/>
      <c r="C254" s="2"/>
      <c r="D254" s="2"/>
      <c r="E254" s="2"/>
      <c r="F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row>
    <row r="255" spans="2:59" x14ac:dyDescent="0.45">
      <c r="B255" s="2"/>
      <c r="C255" s="2"/>
      <c r="D255" s="2"/>
      <c r="E255" s="2"/>
      <c r="F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row>
    <row r="256" spans="2:59" x14ac:dyDescent="0.45">
      <c r="B256" s="2"/>
      <c r="C256" s="2"/>
      <c r="D256" s="2"/>
      <c r="E256" s="2"/>
      <c r="F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row>
    <row r="257" spans="2:59" x14ac:dyDescent="0.45">
      <c r="B257" s="2"/>
      <c r="C257" s="2"/>
      <c r="D257" s="2"/>
      <c r="E257" s="2"/>
      <c r="F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row>
    <row r="258" spans="2:59" x14ac:dyDescent="0.45">
      <c r="B258" s="2"/>
      <c r="C258" s="2"/>
      <c r="D258" s="2"/>
      <c r="E258" s="2"/>
      <c r="F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row>
    <row r="259" spans="2:59" x14ac:dyDescent="0.45">
      <c r="B259" s="2"/>
      <c r="C259" s="2"/>
      <c r="D259" s="2"/>
      <c r="E259" s="2"/>
      <c r="F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row>
    <row r="260" spans="2:59" x14ac:dyDescent="0.45">
      <c r="B260" s="2"/>
      <c r="C260" s="2"/>
      <c r="D260" s="2"/>
      <c r="E260" s="2"/>
      <c r="F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row>
    <row r="261" spans="2:59" x14ac:dyDescent="0.45">
      <c r="B261" s="2"/>
      <c r="C261" s="2"/>
      <c r="D261" s="2"/>
      <c r="E261" s="2"/>
      <c r="F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row>
    <row r="262" spans="2:59" x14ac:dyDescent="0.45">
      <c r="B262" s="2"/>
      <c r="C262" s="2"/>
      <c r="D262" s="2"/>
      <c r="E262" s="2"/>
      <c r="F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row>
    <row r="263" spans="2:59" x14ac:dyDescent="0.45">
      <c r="B263" s="2"/>
      <c r="C263" s="2"/>
      <c r="D263" s="2"/>
      <c r="E263" s="2"/>
      <c r="F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row>
    <row r="264" spans="2:59" x14ac:dyDescent="0.45">
      <c r="B264" s="2"/>
      <c r="C264" s="2"/>
      <c r="D264" s="2"/>
      <c r="E264" s="2"/>
      <c r="F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row>
    <row r="265" spans="2:59" x14ac:dyDescent="0.45">
      <c r="B265" s="2"/>
      <c r="C265" s="2"/>
      <c r="D265" s="2"/>
      <c r="E265" s="2"/>
      <c r="F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row>
    <row r="266" spans="2:59" x14ac:dyDescent="0.45">
      <c r="B266" s="2"/>
      <c r="C266" s="2"/>
      <c r="D266" s="2"/>
      <c r="E266" s="2"/>
      <c r="F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row>
    <row r="267" spans="2:59" x14ac:dyDescent="0.45">
      <c r="B267" s="2"/>
      <c r="C267" s="2"/>
      <c r="D267" s="2"/>
      <c r="E267" s="2"/>
      <c r="F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row>
    <row r="268" spans="2:59" x14ac:dyDescent="0.45">
      <c r="B268" s="2"/>
      <c r="C268" s="2"/>
      <c r="D268" s="2"/>
      <c r="E268" s="2"/>
      <c r="F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row>
    <row r="269" spans="2:59" x14ac:dyDescent="0.45">
      <c r="B269" s="2"/>
      <c r="C269" s="2"/>
      <c r="D269" s="2"/>
      <c r="E269" s="2"/>
      <c r="F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row>
    <row r="270" spans="2:59" x14ac:dyDescent="0.45">
      <c r="B270" s="2"/>
      <c r="C270" s="2"/>
      <c r="D270" s="2"/>
      <c r="E270" s="2"/>
      <c r="F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row>
    <row r="271" spans="2:59" x14ac:dyDescent="0.45">
      <c r="B271" s="2"/>
      <c r="C271" s="2"/>
      <c r="D271" s="2"/>
      <c r="E271" s="2"/>
      <c r="F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row>
    <row r="272" spans="2:59" x14ac:dyDescent="0.45">
      <c r="B272" s="2"/>
      <c r="C272" s="2"/>
      <c r="D272" s="2"/>
      <c r="E272" s="2"/>
      <c r="F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row>
    <row r="273" spans="2:59" x14ac:dyDescent="0.45">
      <c r="B273" s="2"/>
      <c r="C273" s="2"/>
      <c r="D273" s="2"/>
      <c r="E273" s="2"/>
      <c r="F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row>
    <row r="274" spans="2:59" x14ac:dyDescent="0.45">
      <c r="B274" s="2"/>
      <c r="C274" s="2"/>
      <c r="D274" s="2"/>
      <c r="E274" s="2"/>
      <c r="F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row>
    <row r="275" spans="2:59" x14ac:dyDescent="0.45">
      <c r="B275" s="2"/>
      <c r="C275" s="2"/>
      <c r="D275" s="2"/>
      <c r="E275" s="2"/>
      <c r="F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row>
    <row r="276" spans="2:59" x14ac:dyDescent="0.45">
      <c r="B276" s="2"/>
      <c r="C276" s="2"/>
      <c r="D276" s="2"/>
      <c r="E276" s="2"/>
      <c r="F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row>
    <row r="277" spans="2:59" x14ac:dyDescent="0.45">
      <c r="B277" s="2"/>
      <c r="C277" s="2"/>
      <c r="D277" s="2"/>
      <c r="E277" s="2"/>
      <c r="F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row>
    <row r="278" spans="2:59" x14ac:dyDescent="0.45">
      <c r="B278" s="2"/>
      <c r="C278" s="2"/>
      <c r="D278" s="2"/>
      <c r="E278" s="2"/>
      <c r="F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row>
    <row r="279" spans="2:59" x14ac:dyDescent="0.45">
      <c r="B279" s="2"/>
      <c r="C279" s="2"/>
      <c r="D279" s="2"/>
      <c r="E279" s="2"/>
      <c r="F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row>
    <row r="280" spans="2:59" x14ac:dyDescent="0.45">
      <c r="B280" s="2"/>
      <c r="C280" s="2"/>
      <c r="D280" s="2"/>
      <c r="E280" s="2"/>
      <c r="F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row>
    <row r="281" spans="2:59" x14ac:dyDescent="0.45">
      <c r="B281" s="2"/>
      <c r="C281" s="2"/>
      <c r="D281" s="2"/>
      <c r="E281" s="2"/>
      <c r="F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row>
    <row r="282" spans="2:59" x14ac:dyDescent="0.45">
      <c r="B282" s="2"/>
      <c r="C282" s="2"/>
      <c r="D282" s="2"/>
      <c r="E282" s="2"/>
      <c r="F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row>
    <row r="283" spans="2:59" x14ac:dyDescent="0.45">
      <c r="B283" s="2"/>
      <c r="C283" s="2"/>
      <c r="D283" s="2"/>
      <c r="E283" s="2"/>
      <c r="F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row>
    <row r="284" spans="2:59" x14ac:dyDescent="0.45">
      <c r="B284" s="2"/>
      <c r="C284" s="2"/>
      <c r="D284" s="2"/>
      <c r="E284" s="2"/>
      <c r="F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row>
    <row r="285" spans="2:59" x14ac:dyDescent="0.45">
      <c r="B285" s="2"/>
      <c r="C285" s="2"/>
      <c r="D285" s="2"/>
      <c r="E285" s="2"/>
      <c r="F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row>
    <row r="286" spans="2:59" x14ac:dyDescent="0.45">
      <c r="B286" s="2"/>
      <c r="C286" s="2"/>
      <c r="D286" s="2"/>
      <c r="E286" s="2"/>
      <c r="F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row>
    <row r="287" spans="2:59" x14ac:dyDescent="0.45">
      <c r="B287" s="2"/>
      <c r="C287" s="2"/>
      <c r="D287" s="2"/>
      <c r="E287" s="2"/>
      <c r="F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row>
    <row r="288" spans="2:59" x14ac:dyDescent="0.45">
      <c r="B288" s="2"/>
      <c r="C288" s="2"/>
      <c r="D288" s="2"/>
      <c r="E288" s="2"/>
      <c r="F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row>
    <row r="289" spans="2:59" x14ac:dyDescent="0.45">
      <c r="B289" s="2"/>
      <c r="C289" s="2"/>
      <c r="D289" s="2"/>
      <c r="E289" s="2"/>
      <c r="F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row>
    <row r="290" spans="2:59" x14ac:dyDescent="0.45">
      <c r="B290" s="2"/>
      <c r="C290" s="2"/>
      <c r="D290" s="2"/>
      <c r="E290" s="2"/>
      <c r="F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row>
    <row r="291" spans="2:59" x14ac:dyDescent="0.45">
      <c r="B291" s="2"/>
      <c r="C291" s="2"/>
      <c r="D291" s="2"/>
      <c r="E291" s="2"/>
      <c r="F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row>
    <row r="292" spans="2:59" x14ac:dyDescent="0.45">
      <c r="B292" s="2"/>
      <c r="C292" s="2"/>
      <c r="D292" s="2"/>
      <c r="E292" s="2"/>
      <c r="F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row>
    <row r="293" spans="2:59" x14ac:dyDescent="0.45">
      <c r="B293" s="2"/>
      <c r="C293" s="2"/>
      <c r="D293" s="2"/>
      <c r="E293" s="2"/>
      <c r="F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row>
    <row r="294" spans="2:59" x14ac:dyDescent="0.45">
      <c r="B294" s="2"/>
      <c r="C294" s="2"/>
      <c r="D294" s="2"/>
      <c r="E294" s="2"/>
      <c r="F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row>
    <row r="295" spans="2:59" x14ac:dyDescent="0.45">
      <c r="B295" s="2"/>
      <c r="C295" s="2"/>
      <c r="D295" s="2"/>
      <c r="E295" s="2"/>
      <c r="F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row>
    <row r="296" spans="2:59" x14ac:dyDescent="0.45">
      <c r="B296" s="2"/>
      <c r="C296" s="2"/>
      <c r="D296" s="2"/>
      <c r="E296" s="2"/>
      <c r="F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row>
    <row r="297" spans="2:59" x14ac:dyDescent="0.45">
      <c r="B297" s="2"/>
      <c r="C297" s="2"/>
      <c r="D297" s="2"/>
      <c r="E297" s="2"/>
      <c r="F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row>
    <row r="298" spans="2:59" x14ac:dyDescent="0.45">
      <c r="B298" s="2"/>
      <c r="C298" s="2"/>
      <c r="D298" s="2"/>
      <c r="E298" s="2"/>
      <c r="F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row>
    <row r="299" spans="2:59" x14ac:dyDescent="0.45">
      <c r="B299" s="2"/>
      <c r="C299" s="2"/>
      <c r="D299" s="2"/>
      <c r="E299" s="2"/>
      <c r="F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row>
    <row r="300" spans="2:59" x14ac:dyDescent="0.45">
      <c r="B300" s="2"/>
      <c r="C300" s="2"/>
      <c r="D300" s="2"/>
      <c r="E300" s="2"/>
      <c r="F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row>
    <row r="301" spans="2:59" x14ac:dyDescent="0.45">
      <c r="B301" s="2"/>
      <c r="C301" s="2"/>
      <c r="D301" s="2"/>
      <c r="E301" s="2"/>
      <c r="F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row>
    <row r="302" spans="2:59" x14ac:dyDescent="0.45">
      <c r="B302" s="2"/>
      <c r="C302" s="2"/>
      <c r="D302" s="2"/>
      <c r="E302" s="2"/>
      <c r="F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row>
    <row r="303" spans="2:59" x14ac:dyDescent="0.45">
      <c r="B303" s="2"/>
      <c r="C303" s="2"/>
      <c r="D303" s="2"/>
      <c r="E303" s="2"/>
      <c r="F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row>
    <row r="304" spans="2:59" x14ac:dyDescent="0.45">
      <c r="B304" s="2"/>
      <c r="C304" s="2"/>
      <c r="D304" s="2"/>
      <c r="E304" s="2"/>
      <c r="F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row>
    <row r="305" spans="2:59" x14ac:dyDescent="0.45">
      <c r="B305" s="2"/>
      <c r="C305" s="2"/>
      <c r="D305" s="2"/>
      <c r="E305" s="2"/>
      <c r="F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row>
    <row r="306" spans="2:59" x14ac:dyDescent="0.45">
      <c r="B306" s="2"/>
      <c r="C306" s="2"/>
      <c r="D306" s="2"/>
      <c r="E306" s="2"/>
      <c r="F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row>
    <row r="307" spans="2:59" x14ac:dyDescent="0.45">
      <c r="B307" s="2"/>
      <c r="C307" s="2"/>
      <c r="D307" s="2"/>
      <c r="E307" s="2"/>
      <c r="F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row>
    <row r="308" spans="2:59" x14ac:dyDescent="0.45">
      <c r="B308" s="2"/>
      <c r="C308" s="2"/>
      <c r="D308" s="2"/>
      <c r="E308" s="2"/>
      <c r="F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row>
    <row r="309" spans="2:59" x14ac:dyDescent="0.45">
      <c r="B309" s="2"/>
      <c r="C309" s="2"/>
      <c r="D309" s="2"/>
      <c r="E309" s="2"/>
      <c r="F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row>
    <row r="310" spans="2:59" x14ac:dyDescent="0.45">
      <c r="B310" s="2"/>
      <c r="C310" s="2"/>
      <c r="D310" s="2"/>
      <c r="E310" s="2"/>
      <c r="F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row>
    <row r="311" spans="2:59" x14ac:dyDescent="0.45">
      <c r="B311" s="2"/>
      <c r="C311" s="2"/>
      <c r="D311" s="2"/>
      <c r="E311" s="2"/>
      <c r="F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row>
    <row r="312" spans="2:59" x14ac:dyDescent="0.45">
      <c r="B312" s="2"/>
      <c r="C312" s="2"/>
      <c r="D312" s="2"/>
      <c r="E312" s="2"/>
      <c r="F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row>
    <row r="313" spans="2:59" x14ac:dyDescent="0.45">
      <c r="B313" s="2"/>
      <c r="C313" s="2"/>
      <c r="D313" s="2"/>
      <c r="E313" s="2"/>
      <c r="F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row>
    <row r="314" spans="2:59" x14ac:dyDescent="0.45">
      <c r="B314" s="2"/>
      <c r="C314" s="2"/>
      <c r="D314" s="2"/>
      <c r="E314" s="2"/>
      <c r="F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row>
    <row r="315" spans="2:59" x14ac:dyDescent="0.45">
      <c r="B315" s="2"/>
      <c r="C315" s="2"/>
      <c r="D315" s="2"/>
      <c r="E315" s="2"/>
      <c r="F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row>
    <row r="316" spans="2:59" x14ac:dyDescent="0.45">
      <c r="B316" s="2"/>
      <c r="C316" s="2"/>
      <c r="D316" s="2"/>
      <c r="E316" s="2"/>
      <c r="F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row>
    <row r="317" spans="2:59" x14ac:dyDescent="0.45">
      <c r="B317" s="2"/>
      <c r="C317" s="2"/>
      <c r="D317" s="2"/>
      <c r="E317" s="2"/>
      <c r="F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row>
    <row r="318" spans="2:59" x14ac:dyDescent="0.45">
      <c r="B318" s="2"/>
      <c r="C318" s="2"/>
      <c r="D318" s="2"/>
      <c r="E318" s="2"/>
      <c r="F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row>
    <row r="319" spans="2:59" x14ac:dyDescent="0.45">
      <c r="B319" s="2"/>
      <c r="C319" s="2"/>
      <c r="D319" s="2"/>
      <c r="E319" s="2"/>
      <c r="F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row>
    <row r="320" spans="2:59" x14ac:dyDescent="0.45">
      <c r="B320" s="2"/>
      <c r="C320" s="2"/>
      <c r="D320" s="2"/>
      <c r="E320" s="2"/>
      <c r="F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row>
    <row r="321" spans="2:59" x14ac:dyDescent="0.45">
      <c r="B321" s="2"/>
      <c r="C321" s="2"/>
      <c r="D321" s="2"/>
      <c r="E321" s="2"/>
      <c r="F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row>
    <row r="322" spans="2:59" x14ac:dyDescent="0.45">
      <c r="B322" s="2"/>
      <c r="C322" s="2"/>
      <c r="D322" s="2"/>
      <c r="E322" s="2"/>
      <c r="F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row>
    <row r="323" spans="2:59" x14ac:dyDescent="0.45">
      <c r="B323" s="2"/>
      <c r="C323" s="2"/>
      <c r="D323" s="2"/>
      <c r="E323" s="2"/>
      <c r="F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row>
    <row r="324" spans="2:59" x14ac:dyDescent="0.45">
      <c r="B324" s="2"/>
      <c r="C324" s="2"/>
      <c r="D324" s="2"/>
      <c r="E324" s="2"/>
      <c r="F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row>
    <row r="325" spans="2:59" x14ac:dyDescent="0.45">
      <c r="B325" s="2"/>
      <c r="C325" s="2"/>
      <c r="D325" s="2"/>
      <c r="E325" s="2"/>
      <c r="F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row>
    <row r="326" spans="2:59" x14ac:dyDescent="0.45">
      <c r="B326" s="2"/>
      <c r="C326" s="2"/>
      <c r="D326" s="2"/>
      <c r="E326" s="2"/>
      <c r="F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row>
    <row r="327" spans="2:59" x14ac:dyDescent="0.45">
      <c r="B327" s="2"/>
      <c r="C327" s="2"/>
      <c r="D327" s="2"/>
      <c r="E327" s="2"/>
      <c r="F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row>
    <row r="328" spans="2:59" x14ac:dyDescent="0.45">
      <c r="B328" s="2"/>
      <c r="C328" s="2"/>
      <c r="D328" s="2"/>
      <c r="E328" s="2"/>
      <c r="F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row>
    <row r="329" spans="2:59" x14ac:dyDescent="0.45">
      <c r="B329" s="2"/>
      <c r="C329" s="2"/>
      <c r="D329" s="2"/>
      <c r="E329" s="2"/>
      <c r="F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row>
    <row r="330" spans="2:59" x14ac:dyDescent="0.45">
      <c r="B330" s="2"/>
      <c r="C330" s="2"/>
      <c r="D330" s="2"/>
      <c r="E330" s="2"/>
      <c r="F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row>
    <row r="331" spans="2:59" x14ac:dyDescent="0.45">
      <c r="B331" s="2"/>
      <c r="C331" s="2"/>
      <c r="D331" s="2"/>
      <c r="E331" s="2"/>
      <c r="F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row>
    <row r="332" spans="2:59" x14ac:dyDescent="0.45">
      <c r="B332" s="2"/>
      <c r="C332" s="2"/>
      <c r="D332" s="2"/>
      <c r="E332" s="2"/>
      <c r="F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row>
    <row r="333" spans="2:59" x14ac:dyDescent="0.45">
      <c r="B333" s="2"/>
      <c r="C333" s="2"/>
      <c r="D333" s="2"/>
      <c r="E333" s="2"/>
      <c r="F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row>
    <row r="334" spans="2:59" x14ac:dyDescent="0.45">
      <c r="B334" s="2"/>
      <c r="C334" s="2"/>
      <c r="D334" s="2"/>
      <c r="E334" s="2"/>
      <c r="F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row>
    <row r="335" spans="2:59" x14ac:dyDescent="0.45">
      <c r="B335" s="2"/>
      <c r="C335" s="2"/>
      <c r="D335" s="2"/>
      <c r="E335" s="2"/>
      <c r="F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row>
    <row r="336" spans="2:59" x14ac:dyDescent="0.45">
      <c r="B336" s="2"/>
      <c r="C336" s="2"/>
      <c r="D336" s="2"/>
      <c r="E336" s="2"/>
      <c r="F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row>
    <row r="337" spans="2:59" x14ac:dyDescent="0.45">
      <c r="B337" s="2"/>
      <c r="C337" s="2"/>
      <c r="D337" s="2"/>
      <c r="E337" s="2"/>
      <c r="F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row>
    <row r="338" spans="2:59" x14ac:dyDescent="0.45">
      <c r="B338" s="2"/>
      <c r="C338" s="2"/>
      <c r="D338" s="2"/>
      <c r="E338" s="2"/>
      <c r="F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row>
    <row r="339" spans="2:59" x14ac:dyDescent="0.45">
      <c r="B339" s="2"/>
      <c r="C339" s="2"/>
      <c r="D339" s="2"/>
      <c r="E339" s="2"/>
      <c r="F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row>
    <row r="340" spans="2:59" x14ac:dyDescent="0.45">
      <c r="B340" s="2"/>
      <c r="C340" s="2"/>
      <c r="D340" s="2"/>
      <c r="E340" s="2"/>
      <c r="F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row>
    <row r="341" spans="2:59" x14ac:dyDescent="0.45">
      <c r="B341" s="2"/>
      <c r="C341" s="2"/>
      <c r="D341" s="2"/>
      <c r="E341" s="2"/>
      <c r="F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row>
    <row r="342" spans="2:59" x14ac:dyDescent="0.45">
      <c r="B342" s="2"/>
      <c r="C342" s="2"/>
      <c r="D342" s="2"/>
      <c r="E342" s="2"/>
      <c r="F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row>
    <row r="343" spans="2:59" x14ac:dyDescent="0.45">
      <c r="B343" s="2"/>
      <c r="C343" s="2"/>
      <c r="D343" s="2"/>
      <c r="E343" s="2"/>
      <c r="F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row>
    <row r="344" spans="2:59" x14ac:dyDescent="0.45">
      <c r="B344" s="2"/>
      <c r="C344" s="2"/>
      <c r="D344" s="2"/>
      <c r="E344" s="2"/>
      <c r="F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row>
    <row r="345" spans="2:59" x14ac:dyDescent="0.45">
      <c r="B345" s="2"/>
      <c r="C345" s="2"/>
      <c r="D345" s="2"/>
      <c r="E345" s="2"/>
      <c r="F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row>
    <row r="346" spans="2:59" x14ac:dyDescent="0.45">
      <c r="B346" s="2"/>
      <c r="C346" s="2"/>
      <c r="D346" s="2"/>
      <c r="E346" s="2"/>
      <c r="F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row>
    <row r="347" spans="2:59" x14ac:dyDescent="0.45">
      <c r="B347" s="2"/>
      <c r="C347" s="2"/>
      <c r="D347" s="2"/>
      <c r="E347" s="2"/>
      <c r="F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row>
    <row r="348" spans="2:59" x14ac:dyDescent="0.45">
      <c r="B348" s="2"/>
      <c r="C348" s="2"/>
      <c r="D348" s="2"/>
      <c r="E348" s="2"/>
      <c r="F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row>
    <row r="349" spans="2:59" x14ac:dyDescent="0.45">
      <c r="B349" s="2"/>
      <c r="C349" s="2"/>
      <c r="D349" s="2"/>
      <c r="E349" s="2"/>
      <c r="F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row>
    <row r="350" spans="2:59" x14ac:dyDescent="0.45">
      <c r="B350" s="2"/>
      <c r="C350" s="2"/>
      <c r="D350" s="2"/>
      <c r="E350" s="2"/>
      <c r="F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row>
    <row r="351" spans="2:59" x14ac:dyDescent="0.45">
      <c r="B351" s="2"/>
      <c r="C351" s="2"/>
      <c r="D351" s="2"/>
      <c r="E351" s="2"/>
      <c r="F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row>
    <row r="352" spans="2:59" x14ac:dyDescent="0.45">
      <c r="B352" s="2"/>
      <c r="C352" s="2"/>
      <c r="D352" s="2"/>
      <c r="E352" s="2"/>
      <c r="F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row>
    <row r="353" spans="2:59" x14ac:dyDescent="0.45">
      <c r="B353" s="2"/>
      <c r="C353" s="2"/>
      <c r="D353" s="2"/>
      <c r="E353" s="2"/>
      <c r="F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row>
    <row r="354" spans="2:59" x14ac:dyDescent="0.45">
      <c r="B354" s="2"/>
      <c r="C354" s="2"/>
      <c r="D354" s="2"/>
      <c r="E354" s="2"/>
      <c r="F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row>
    <row r="355" spans="2:59" x14ac:dyDescent="0.45">
      <c r="B355" s="2"/>
      <c r="C355" s="2"/>
      <c r="D355" s="2"/>
      <c r="E355" s="2"/>
      <c r="F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row>
    <row r="356" spans="2:59" x14ac:dyDescent="0.45">
      <c r="B356" s="2"/>
      <c r="C356" s="2"/>
      <c r="D356" s="2"/>
      <c r="E356" s="2"/>
      <c r="F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row>
    <row r="357" spans="2:59" x14ac:dyDescent="0.45">
      <c r="B357" s="2"/>
      <c r="C357" s="2"/>
      <c r="D357" s="2"/>
      <c r="E357" s="2"/>
      <c r="F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row>
    <row r="358" spans="2:59" x14ac:dyDescent="0.45">
      <c r="B358" s="2"/>
      <c r="C358" s="2"/>
      <c r="D358" s="2"/>
      <c r="E358" s="2"/>
      <c r="F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row>
    <row r="359" spans="2:59" x14ac:dyDescent="0.45">
      <c r="B359" s="2"/>
      <c r="C359" s="2"/>
      <c r="D359" s="2"/>
      <c r="E359" s="2"/>
      <c r="F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row>
    <row r="360" spans="2:59" x14ac:dyDescent="0.45">
      <c r="B360" s="2"/>
      <c r="C360" s="2"/>
      <c r="D360" s="2"/>
      <c r="E360" s="2"/>
      <c r="F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row>
    <row r="361" spans="2:59" x14ac:dyDescent="0.45">
      <c r="B361" s="2"/>
      <c r="C361" s="2"/>
      <c r="D361" s="2"/>
      <c r="E361" s="2"/>
      <c r="F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row>
    <row r="362" spans="2:59" x14ac:dyDescent="0.45">
      <c r="B362" s="2"/>
      <c r="C362" s="2"/>
      <c r="D362" s="2"/>
      <c r="E362" s="2"/>
      <c r="F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row>
    <row r="363" spans="2:59" x14ac:dyDescent="0.45">
      <c r="B363" s="2"/>
      <c r="C363" s="2"/>
      <c r="D363" s="2"/>
      <c r="E363" s="2"/>
      <c r="F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row>
    <row r="364" spans="2:59" x14ac:dyDescent="0.45">
      <c r="B364" s="2"/>
      <c r="C364" s="2"/>
      <c r="D364" s="2"/>
      <c r="E364" s="2"/>
      <c r="F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row>
    <row r="365" spans="2:59" x14ac:dyDescent="0.45">
      <c r="B365" s="2"/>
      <c r="C365" s="2"/>
      <c r="D365" s="2"/>
      <c r="E365" s="2"/>
      <c r="F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row>
    <row r="366" spans="2:59" x14ac:dyDescent="0.45">
      <c r="B366" s="2"/>
      <c r="C366" s="2"/>
      <c r="D366" s="2"/>
      <c r="E366" s="2"/>
      <c r="F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row>
    <row r="367" spans="2:59" x14ac:dyDescent="0.45">
      <c r="B367" s="2"/>
      <c r="C367" s="2"/>
      <c r="D367" s="2"/>
      <c r="E367" s="2"/>
      <c r="F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row>
    <row r="368" spans="2:59" x14ac:dyDescent="0.45">
      <c r="B368" s="2"/>
      <c r="C368" s="2"/>
      <c r="D368" s="2"/>
      <c r="E368" s="2"/>
      <c r="F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row>
    <row r="369" spans="2:59" x14ac:dyDescent="0.45">
      <c r="B369" s="2"/>
      <c r="C369" s="2"/>
      <c r="D369" s="2"/>
      <c r="E369" s="2"/>
      <c r="F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row>
    <row r="370" spans="2:59" x14ac:dyDescent="0.45">
      <c r="B370" s="2"/>
      <c r="C370" s="2"/>
      <c r="D370" s="2"/>
      <c r="E370" s="2"/>
      <c r="F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row>
    <row r="371" spans="2:59" x14ac:dyDescent="0.45">
      <c r="B371" s="2"/>
      <c r="C371" s="2"/>
      <c r="D371" s="2"/>
      <c r="E371" s="2"/>
      <c r="F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row>
    <row r="372" spans="2:59" x14ac:dyDescent="0.45">
      <c r="B372" s="2"/>
      <c r="C372" s="2"/>
      <c r="D372" s="2"/>
      <c r="E372" s="2"/>
      <c r="F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row>
    <row r="373" spans="2:59" x14ac:dyDescent="0.45">
      <c r="B373" s="2"/>
      <c r="C373" s="2"/>
      <c r="D373" s="2"/>
      <c r="E373" s="2"/>
      <c r="F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row>
    <row r="374" spans="2:59" x14ac:dyDescent="0.45">
      <c r="B374" s="2"/>
      <c r="C374" s="2"/>
      <c r="D374" s="2"/>
      <c r="E374" s="2"/>
      <c r="F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row>
    <row r="375" spans="2:59" x14ac:dyDescent="0.45">
      <c r="B375" s="2"/>
      <c r="C375" s="2"/>
      <c r="D375" s="2"/>
      <c r="E375" s="2"/>
      <c r="F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row>
    <row r="376" spans="2:59" x14ac:dyDescent="0.45">
      <c r="B376" s="2"/>
      <c r="C376" s="2"/>
      <c r="D376" s="2"/>
      <c r="E376" s="2"/>
      <c r="F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row>
    <row r="377" spans="2:59" x14ac:dyDescent="0.45">
      <c r="B377" s="2"/>
      <c r="C377" s="2"/>
      <c r="D377" s="2"/>
      <c r="E377" s="2"/>
      <c r="F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row>
    <row r="378" spans="2:59" x14ac:dyDescent="0.45">
      <c r="B378" s="2"/>
      <c r="C378" s="2"/>
      <c r="D378" s="2"/>
      <c r="E378" s="2"/>
      <c r="F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row>
    <row r="379" spans="2:59" x14ac:dyDescent="0.45">
      <c r="B379" s="2"/>
      <c r="C379" s="2"/>
      <c r="D379" s="2"/>
      <c r="E379" s="2"/>
      <c r="F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row>
    <row r="380" spans="2:59" x14ac:dyDescent="0.45">
      <c r="B380" s="2"/>
      <c r="C380" s="2"/>
      <c r="D380" s="2"/>
      <c r="E380" s="2"/>
      <c r="F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row>
    <row r="381" spans="2:59" x14ac:dyDescent="0.45">
      <c r="B381" s="2"/>
      <c r="C381" s="2"/>
      <c r="D381" s="2"/>
      <c r="E381" s="2"/>
      <c r="F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row>
    <row r="382" spans="2:59" x14ac:dyDescent="0.45">
      <c r="B382" s="2"/>
      <c r="C382" s="2"/>
      <c r="D382" s="2"/>
      <c r="E382" s="2"/>
      <c r="F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row>
    <row r="383" spans="2:59" x14ac:dyDescent="0.45">
      <c r="B383" s="2"/>
      <c r="C383" s="2"/>
      <c r="D383" s="2"/>
      <c r="E383" s="2"/>
      <c r="F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row>
    <row r="384" spans="2:59" x14ac:dyDescent="0.45">
      <c r="B384" s="2"/>
      <c r="C384" s="2"/>
      <c r="D384" s="2"/>
      <c r="E384" s="2"/>
      <c r="F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row>
    <row r="385" spans="2:59" x14ac:dyDescent="0.45">
      <c r="B385" s="2"/>
      <c r="C385" s="2"/>
      <c r="D385" s="2"/>
      <c r="E385" s="2"/>
      <c r="F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row>
    <row r="386" spans="2:59" x14ac:dyDescent="0.45">
      <c r="B386" s="2"/>
      <c r="C386" s="2"/>
      <c r="D386" s="2"/>
      <c r="E386" s="2"/>
      <c r="F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row>
    <row r="387" spans="2:59" x14ac:dyDescent="0.45">
      <c r="B387" s="2"/>
      <c r="C387" s="2"/>
      <c r="D387" s="2"/>
      <c r="E387" s="2"/>
      <c r="F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row>
    <row r="388" spans="2:59" x14ac:dyDescent="0.45">
      <c r="B388" s="2"/>
      <c r="C388" s="2"/>
      <c r="D388" s="2"/>
      <c r="E388" s="2"/>
      <c r="F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row>
    <row r="389" spans="2:59" x14ac:dyDescent="0.45">
      <c r="B389" s="2"/>
      <c r="C389" s="2"/>
      <c r="D389" s="2"/>
      <c r="E389" s="2"/>
      <c r="F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row>
    <row r="390" spans="2:59" x14ac:dyDescent="0.45">
      <c r="B390" s="2"/>
      <c r="C390" s="2"/>
      <c r="D390" s="2"/>
      <c r="E390" s="2"/>
      <c r="F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row>
    <row r="391" spans="2:59" x14ac:dyDescent="0.45">
      <c r="B391" s="2"/>
      <c r="C391" s="2"/>
      <c r="D391" s="2"/>
      <c r="E391" s="2"/>
      <c r="F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row>
    <row r="392" spans="2:59" x14ac:dyDescent="0.45">
      <c r="B392" s="2"/>
      <c r="C392" s="2"/>
      <c r="D392" s="2"/>
      <c r="E392" s="2"/>
      <c r="F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row>
    <row r="393" spans="2:59" x14ac:dyDescent="0.45">
      <c r="B393" s="2"/>
      <c r="C393" s="2"/>
      <c r="D393" s="2"/>
      <c r="E393" s="2"/>
      <c r="F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row>
    <row r="394" spans="2:59" x14ac:dyDescent="0.45">
      <c r="B394" s="2"/>
      <c r="C394" s="2"/>
      <c r="D394" s="2"/>
      <c r="E394" s="2"/>
      <c r="F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row>
    <row r="395" spans="2:59" x14ac:dyDescent="0.45">
      <c r="B395" s="2"/>
      <c r="C395" s="2"/>
      <c r="D395" s="2"/>
      <c r="E395" s="2"/>
      <c r="F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row>
    <row r="396" spans="2:59" x14ac:dyDescent="0.45">
      <c r="B396" s="2"/>
      <c r="C396" s="2"/>
      <c r="D396" s="2"/>
      <c r="E396" s="2"/>
      <c r="F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row>
    <row r="397" spans="2:59" x14ac:dyDescent="0.45">
      <c r="B397" s="2"/>
      <c r="C397" s="2"/>
      <c r="D397" s="2"/>
      <c r="E397" s="2"/>
      <c r="F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row>
    <row r="398" spans="2:59" x14ac:dyDescent="0.45">
      <c r="B398" s="2"/>
      <c r="C398" s="2"/>
      <c r="D398" s="2"/>
      <c r="E398" s="2"/>
      <c r="F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row>
    <row r="399" spans="2:59" x14ac:dyDescent="0.45">
      <c r="B399" s="2"/>
      <c r="C399" s="2"/>
      <c r="D399" s="2"/>
      <c r="E399" s="2"/>
      <c r="F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row>
    <row r="400" spans="2:59" x14ac:dyDescent="0.45">
      <c r="B400" s="2"/>
      <c r="C400" s="2"/>
      <c r="D400" s="2"/>
      <c r="E400" s="2"/>
      <c r="F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row>
    <row r="401" spans="2:59" x14ac:dyDescent="0.45">
      <c r="B401" s="2"/>
      <c r="C401" s="2"/>
      <c r="D401" s="2"/>
      <c r="E401" s="2"/>
      <c r="F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row>
    <row r="402" spans="2:59" x14ac:dyDescent="0.45">
      <c r="B402" s="2"/>
      <c r="C402" s="2"/>
      <c r="D402" s="2"/>
      <c r="E402" s="2"/>
      <c r="F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row>
    <row r="403" spans="2:59" x14ac:dyDescent="0.45">
      <c r="B403" s="2"/>
      <c r="C403" s="2"/>
      <c r="D403" s="2"/>
      <c r="E403" s="2"/>
      <c r="F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row>
    <row r="404" spans="2:59" x14ac:dyDescent="0.45">
      <c r="B404" s="2"/>
      <c r="C404" s="2"/>
      <c r="D404" s="2"/>
      <c r="E404" s="2"/>
      <c r="F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row>
    <row r="405" spans="2:59" x14ac:dyDescent="0.45">
      <c r="B405" s="2"/>
      <c r="C405" s="2"/>
      <c r="D405" s="2"/>
      <c r="E405" s="2"/>
      <c r="F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row>
    <row r="406" spans="2:59" x14ac:dyDescent="0.45">
      <c r="B406" s="2"/>
      <c r="C406" s="2"/>
      <c r="D406" s="2"/>
      <c r="E406" s="2"/>
      <c r="F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row>
    <row r="407" spans="2:59" x14ac:dyDescent="0.45">
      <c r="B407" s="2"/>
      <c r="C407" s="2"/>
      <c r="D407" s="2"/>
      <c r="E407" s="2"/>
      <c r="F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row>
    <row r="408" spans="2:59" x14ac:dyDescent="0.45">
      <c r="B408" s="2"/>
      <c r="C408" s="2"/>
      <c r="D408" s="2"/>
      <c r="E408" s="2"/>
      <c r="F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row>
    <row r="409" spans="2:59" x14ac:dyDescent="0.45">
      <c r="B409" s="2"/>
      <c r="C409" s="2"/>
      <c r="D409" s="2"/>
      <c r="E409" s="2"/>
      <c r="F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row>
    <row r="410" spans="2:59" x14ac:dyDescent="0.45">
      <c r="B410" s="2"/>
      <c r="C410" s="2"/>
      <c r="D410" s="2"/>
      <c r="E410" s="2"/>
      <c r="F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row>
    <row r="411" spans="2:59" x14ac:dyDescent="0.45">
      <c r="B411" s="2"/>
      <c r="C411" s="2"/>
      <c r="D411" s="2"/>
      <c r="E411" s="2"/>
      <c r="F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row>
    <row r="412" spans="2:59" x14ac:dyDescent="0.45">
      <c r="B412" s="2"/>
      <c r="C412" s="2"/>
      <c r="D412" s="2"/>
      <c r="E412" s="2"/>
      <c r="F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row>
    <row r="413" spans="2:59" x14ac:dyDescent="0.45">
      <c r="B413" s="2"/>
      <c r="C413" s="2"/>
      <c r="D413" s="2"/>
      <c r="E413" s="2"/>
      <c r="F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row>
    <row r="414" spans="2:59" x14ac:dyDescent="0.45">
      <c r="B414" s="2"/>
      <c r="C414" s="2"/>
      <c r="D414" s="2"/>
      <c r="E414" s="2"/>
      <c r="F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row>
    <row r="415" spans="2:59" x14ac:dyDescent="0.45">
      <c r="B415" s="2"/>
      <c r="C415" s="2"/>
      <c r="D415" s="2"/>
      <c r="E415" s="2"/>
      <c r="F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row>
    <row r="416" spans="2:59" x14ac:dyDescent="0.45">
      <c r="B416" s="2"/>
      <c r="C416" s="2"/>
      <c r="D416" s="2"/>
      <c r="E416" s="2"/>
      <c r="F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row>
    <row r="417" spans="2:59" x14ac:dyDescent="0.45">
      <c r="B417" s="2"/>
      <c r="C417" s="2"/>
      <c r="D417" s="2"/>
      <c r="E417" s="2"/>
      <c r="F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row>
    <row r="418" spans="2:59" x14ac:dyDescent="0.45">
      <c r="B418" s="2"/>
      <c r="C418" s="2"/>
      <c r="D418" s="2"/>
      <c r="E418" s="2"/>
      <c r="F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row>
    <row r="419" spans="2:59" x14ac:dyDescent="0.45">
      <c r="B419" s="2"/>
      <c r="C419" s="2"/>
      <c r="D419" s="2"/>
      <c r="E419" s="2"/>
      <c r="F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row>
    <row r="420" spans="2:59" x14ac:dyDescent="0.45">
      <c r="B420" s="2"/>
      <c r="C420" s="2"/>
      <c r="D420" s="2"/>
      <c r="E420" s="2"/>
      <c r="F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row>
    <row r="421" spans="2:59" x14ac:dyDescent="0.45">
      <c r="B421" s="2"/>
      <c r="C421" s="2"/>
      <c r="D421" s="2"/>
      <c r="E421" s="2"/>
      <c r="F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row>
    <row r="422" spans="2:59" x14ac:dyDescent="0.45">
      <c r="B422" s="2"/>
      <c r="C422" s="2"/>
      <c r="D422" s="2"/>
      <c r="E422" s="2"/>
      <c r="F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row>
    <row r="423" spans="2:59" x14ac:dyDescent="0.45">
      <c r="B423" s="2"/>
      <c r="C423" s="2"/>
      <c r="D423" s="2"/>
      <c r="E423" s="2"/>
      <c r="F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row>
    <row r="424" spans="2:59" x14ac:dyDescent="0.45">
      <c r="B424" s="2"/>
      <c r="C424" s="2"/>
      <c r="D424" s="2"/>
      <c r="E424" s="2"/>
      <c r="F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row>
    <row r="425" spans="2:59" x14ac:dyDescent="0.45">
      <c r="B425" s="2"/>
      <c r="C425" s="2"/>
      <c r="D425" s="2"/>
      <c r="E425" s="2"/>
      <c r="F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row>
    <row r="426" spans="2:59" x14ac:dyDescent="0.45">
      <c r="B426" s="2"/>
      <c r="C426" s="2"/>
      <c r="D426" s="2"/>
      <c r="E426" s="2"/>
      <c r="F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row>
    <row r="427" spans="2:59" x14ac:dyDescent="0.45">
      <c r="B427" s="2"/>
      <c r="C427" s="2"/>
      <c r="D427" s="2"/>
      <c r="E427" s="2"/>
      <c r="F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row>
    <row r="428" spans="2:59" x14ac:dyDescent="0.45">
      <c r="B428" s="2"/>
      <c r="C428" s="2"/>
      <c r="D428" s="2"/>
      <c r="E428" s="2"/>
      <c r="F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row>
    <row r="429" spans="2:59" x14ac:dyDescent="0.45">
      <c r="B429" s="2"/>
      <c r="C429" s="2"/>
      <c r="D429" s="2"/>
      <c r="E429" s="2"/>
      <c r="F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row>
    <row r="430" spans="2:59" x14ac:dyDescent="0.45">
      <c r="B430" s="2"/>
      <c r="C430" s="2"/>
      <c r="D430" s="2"/>
      <c r="E430" s="2"/>
      <c r="F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row>
    <row r="431" spans="2:59" x14ac:dyDescent="0.45">
      <c r="B431" s="2"/>
      <c r="C431" s="2"/>
      <c r="D431" s="2"/>
      <c r="E431" s="2"/>
      <c r="F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row>
    <row r="432" spans="2:59" x14ac:dyDescent="0.45">
      <c r="B432" s="2"/>
      <c r="C432" s="2"/>
      <c r="D432" s="2"/>
      <c r="E432" s="2"/>
      <c r="F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row>
    <row r="433" spans="2:59" x14ac:dyDescent="0.45">
      <c r="B433" s="2"/>
      <c r="C433" s="2"/>
      <c r="D433" s="2"/>
      <c r="E433" s="2"/>
      <c r="F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row>
    <row r="434" spans="2:59" x14ac:dyDescent="0.45">
      <c r="B434" s="2"/>
      <c r="C434" s="2"/>
      <c r="D434" s="2"/>
      <c r="E434" s="2"/>
      <c r="F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row>
    <row r="435" spans="2:59" x14ac:dyDescent="0.45">
      <c r="B435" s="2"/>
      <c r="C435" s="2"/>
      <c r="D435" s="2"/>
      <c r="E435" s="2"/>
      <c r="F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row>
    <row r="436" spans="2:59" x14ac:dyDescent="0.45">
      <c r="B436" s="2"/>
      <c r="C436" s="2"/>
      <c r="D436" s="2"/>
      <c r="E436" s="2"/>
      <c r="F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row>
    <row r="437" spans="2:59" x14ac:dyDescent="0.45">
      <c r="B437" s="2"/>
      <c r="C437" s="2"/>
      <c r="D437" s="2"/>
      <c r="E437" s="2"/>
      <c r="F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row>
    <row r="438" spans="2:59" x14ac:dyDescent="0.45">
      <c r="B438" s="2"/>
      <c r="C438" s="2"/>
      <c r="D438" s="2"/>
      <c r="E438" s="2"/>
      <c r="F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row>
    <row r="439" spans="2:59" x14ac:dyDescent="0.45">
      <c r="B439" s="2"/>
      <c r="C439" s="2"/>
      <c r="D439" s="2"/>
      <c r="E439" s="2"/>
      <c r="F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row>
    <row r="440" spans="2:59" x14ac:dyDescent="0.45">
      <c r="B440" s="2"/>
      <c r="C440" s="2"/>
      <c r="D440" s="2"/>
      <c r="E440" s="2"/>
      <c r="F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row>
    <row r="441" spans="2:59" x14ac:dyDescent="0.45">
      <c r="B441" s="2"/>
      <c r="C441" s="2"/>
      <c r="D441" s="2"/>
      <c r="E441" s="2"/>
      <c r="F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row>
    <row r="442" spans="2:59" x14ac:dyDescent="0.45">
      <c r="B442" s="2"/>
      <c r="C442" s="2"/>
      <c r="D442" s="2"/>
      <c r="E442" s="2"/>
      <c r="F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row>
    <row r="443" spans="2:59" x14ac:dyDescent="0.45">
      <c r="B443" s="2"/>
      <c r="C443" s="2"/>
      <c r="D443" s="2"/>
      <c r="E443" s="2"/>
      <c r="F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row>
    <row r="444" spans="2:59" x14ac:dyDescent="0.45">
      <c r="B444" s="2"/>
      <c r="C444" s="2"/>
      <c r="D444" s="2"/>
      <c r="E444" s="2"/>
      <c r="F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row>
    <row r="445" spans="2:59" x14ac:dyDescent="0.45">
      <c r="B445" s="2"/>
      <c r="C445" s="2"/>
      <c r="D445" s="2"/>
      <c r="E445" s="2"/>
      <c r="F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row>
    <row r="446" spans="2:59" x14ac:dyDescent="0.45">
      <c r="B446" s="2"/>
      <c r="C446" s="2"/>
      <c r="D446" s="2"/>
      <c r="E446" s="2"/>
      <c r="F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row>
    <row r="447" spans="2:59" x14ac:dyDescent="0.45">
      <c r="B447" s="2"/>
      <c r="C447" s="2"/>
      <c r="D447" s="2"/>
      <c r="E447" s="2"/>
      <c r="F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row>
    <row r="448" spans="2:59" x14ac:dyDescent="0.45">
      <c r="B448" s="2"/>
      <c r="C448" s="2"/>
      <c r="D448" s="2"/>
      <c r="E448" s="2"/>
      <c r="F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row>
    <row r="449" spans="2:59" x14ac:dyDescent="0.45">
      <c r="B449" s="2"/>
      <c r="C449" s="2"/>
      <c r="D449" s="2"/>
      <c r="E449" s="2"/>
      <c r="F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row>
    <row r="450" spans="2:59" x14ac:dyDescent="0.45">
      <c r="B450" s="2"/>
      <c r="C450" s="2"/>
      <c r="D450" s="2"/>
      <c r="E450" s="2"/>
      <c r="F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row>
    <row r="451" spans="2:59" x14ac:dyDescent="0.45">
      <c r="B451" s="2"/>
      <c r="C451" s="2"/>
      <c r="D451" s="2"/>
      <c r="E451" s="2"/>
      <c r="F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row>
    <row r="452" spans="2:59" x14ac:dyDescent="0.45">
      <c r="B452" s="2"/>
      <c r="C452" s="2"/>
      <c r="D452" s="2"/>
      <c r="E452" s="2"/>
      <c r="F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row>
    <row r="453" spans="2:59" x14ac:dyDescent="0.45">
      <c r="B453" s="2"/>
      <c r="C453" s="2"/>
      <c r="D453" s="2"/>
      <c r="E453" s="2"/>
      <c r="F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row>
    <row r="454" spans="2:59" x14ac:dyDescent="0.45">
      <c r="B454" s="2"/>
      <c r="C454" s="2"/>
      <c r="D454" s="2"/>
      <c r="E454" s="2"/>
      <c r="F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row>
    <row r="455" spans="2:59" x14ac:dyDescent="0.45">
      <c r="B455" s="2"/>
      <c r="C455" s="2"/>
      <c r="D455" s="2"/>
      <c r="E455" s="2"/>
      <c r="F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row>
    <row r="456" spans="2:59" x14ac:dyDescent="0.45">
      <c r="B456" s="2"/>
      <c r="C456" s="2"/>
      <c r="D456" s="2"/>
      <c r="E456" s="2"/>
      <c r="F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row>
    <row r="457" spans="2:59" x14ac:dyDescent="0.45">
      <c r="B457" s="2"/>
      <c r="C457" s="2"/>
      <c r="D457" s="2"/>
      <c r="E457" s="2"/>
      <c r="F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row>
    <row r="458" spans="2:59" x14ac:dyDescent="0.45">
      <c r="B458" s="2"/>
      <c r="C458" s="2"/>
      <c r="D458" s="2"/>
      <c r="E458" s="2"/>
      <c r="F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row>
    <row r="459" spans="2:59" x14ac:dyDescent="0.45">
      <c r="B459" s="2"/>
      <c r="C459" s="2"/>
      <c r="D459" s="2"/>
      <c r="E459" s="2"/>
      <c r="F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row>
    <row r="460" spans="2:59" x14ac:dyDescent="0.45">
      <c r="B460" s="2"/>
      <c r="C460" s="2"/>
      <c r="D460" s="2"/>
      <c r="E460" s="2"/>
      <c r="F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row>
    <row r="461" spans="2:59" x14ac:dyDescent="0.45">
      <c r="B461" s="2"/>
      <c r="C461" s="2"/>
      <c r="D461" s="2"/>
      <c r="E461" s="2"/>
      <c r="F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row>
    <row r="462" spans="2:59" x14ac:dyDescent="0.45">
      <c r="B462" s="2"/>
      <c r="C462" s="2"/>
      <c r="D462" s="2"/>
      <c r="E462" s="2"/>
      <c r="F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row>
    <row r="463" spans="2:59" x14ac:dyDescent="0.45">
      <c r="B463" s="2"/>
      <c r="C463" s="2"/>
      <c r="D463" s="2"/>
      <c r="E463" s="2"/>
      <c r="F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row>
    <row r="464" spans="2:59" x14ac:dyDescent="0.45">
      <c r="B464" s="2"/>
      <c r="C464" s="2"/>
      <c r="D464" s="2"/>
      <c r="E464" s="2"/>
      <c r="F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row>
    <row r="465" spans="2:59" x14ac:dyDescent="0.45">
      <c r="B465" s="2"/>
      <c r="C465" s="2"/>
      <c r="D465" s="2"/>
      <c r="E465" s="2"/>
      <c r="F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row>
    <row r="466" spans="2:59" x14ac:dyDescent="0.45">
      <c r="B466" s="2"/>
      <c r="C466" s="2"/>
      <c r="D466" s="2"/>
      <c r="E466" s="2"/>
      <c r="F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row>
    <row r="467" spans="2:59" x14ac:dyDescent="0.45">
      <c r="B467" s="2"/>
      <c r="C467" s="2"/>
      <c r="D467" s="2"/>
      <c r="E467" s="2"/>
      <c r="F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row>
    <row r="468" spans="2:59" x14ac:dyDescent="0.45">
      <c r="B468" s="2"/>
      <c r="C468" s="2"/>
      <c r="D468" s="2"/>
      <c r="E468" s="2"/>
      <c r="F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row>
    <row r="469" spans="2:59" x14ac:dyDescent="0.45">
      <c r="B469" s="2"/>
      <c r="C469" s="2"/>
      <c r="D469" s="2"/>
      <c r="E469" s="2"/>
      <c r="F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row>
    <row r="470" spans="2:59" x14ac:dyDescent="0.45">
      <c r="B470" s="2"/>
      <c r="C470" s="2"/>
      <c r="D470" s="2"/>
      <c r="E470" s="2"/>
      <c r="F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row>
    <row r="471" spans="2:59" x14ac:dyDescent="0.45">
      <c r="B471" s="2"/>
      <c r="C471" s="2"/>
      <c r="D471" s="2"/>
      <c r="E471" s="2"/>
      <c r="F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row>
    <row r="472" spans="2:59" x14ac:dyDescent="0.45">
      <c r="B472" s="2"/>
      <c r="C472" s="2"/>
      <c r="D472" s="2"/>
      <c r="E472" s="2"/>
      <c r="F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row>
    <row r="473" spans="2:59" x14ac:dyDescent="0.45">
      <c r="B473" s="2"/>
      <c r="C473" s="2"/>
      <c r="D473" s="2"/>
      <c r="E473" s="2"/>
      <c r="F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row>
    <row r="474" spans="2:59" x14ac:dyDescent="0.45">
      <c r="B474" s="2"/>
      <c r="C474" s="2"/>
      <c r="D474" s="2"/>
      <c r="E474" s="2"/>
      <c r="F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row>
    <row r="475" spans="2:59" x14ac:dyDescent="0.45">
      <c r="B475" s="2"/>
      <c r="C475" s="2"/>
      <c r="D475" s="2"/>
      <c r="E475" s="2"/>
      <c r="F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row>
    <row r="476" spans="2:59" x14ac:dyDescent="0.45">
      <c r="B476" s="2"/>
      <c r="C476" s="2"/>
      <c r="D476" s="2"/>
      <c r="E476" s="2"/>
      <c r="F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row>
    <row r="477" spans="2:59" x14ac:dyDescent="0.45">
      <c r="B477" s="2"/>
      <c r="C477" s="2"/>
      <c r="D477" s="2"/>
      <c r="E477" s="2"/>
      <c r="F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row>
    <row r="478" spans="2:59" x14ac:dyDescent="0.45">
      <c r="B478" s="2"/>
      <c r="C478" s="2"/>
      <c r="D478" s="2"/>
      <c r="E478" s="2"/>
      <c r="F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row>
    <row r="479" spans="2:59" x14ac:dyDescent="0.45">
      <c r="B479" s="2"/>
      <c r="C479" s="2"/>
      <c r="D479" s="2"/>
      <c r="E479" s="2"/>
      <c r="F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row>
    <row r="480" spans="2:59" x14ac:dyDescent="0.45">
      <c r="B480" s="2"/>
      <c r="C480" s="2"/>
      <c r="D480" s="2"/>
      <c r="E480" s="2"/>
      <c r="F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row>
    <row r="481" spans="2:59" x14ac:dyDescent="0.45">
      <c r="B481" s="2"/>
      <c r="C481" s="2"/>
      <c r="D481" s="2"/>
      <c r="E481" s="2"/>
      <c r="F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row>
    <row r="482" spans="2:59" x14ac:dyDescent="0.45">
      <c r="B482" s="2"/>
      <c r="C482" s="2"/>
      <c r="D482" s="2"/>
      <c r="E482" s="2"/>
      <c r="F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row>
    <row r="483" spans="2:59" x14ac:dyDescent="0.45">
      <c r="B483" s="2"/>
      <c r="C483" s="2"/>
      <c r="D483" s="2"/>
      <c r="E483" s="2"/>
      <c r="F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row>
    <row r="484" spans="2:59" x14ac:dyDescent="0.45">
      <c r="B484" s="2"/>
      <c r="C484" s="2"/>
      <c r="D484" s="2"/>
      <c r="E484" s="2"/>
      <c r="F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row>
    <row r="485" spans="2:59" x14ac:dyDescent="0.45">
      <c r="B485" s="2"/>
      <c r="C485" s="2"/>
      <c r="D485" s="2"/>
      <c r="E485" s="2"/>
      <c r="F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row>
    <row r="486" spans="2:59" x14ac:dyDescent="0.45">
      <c r="B486" s="2"/>
      <c r="C486" s="2"/>
      <c r="D486" s="2"/>
      <c r="E486" s="2"/>
      <c r="F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row>
    <row r="487" spans="2:59" x14ac:dyDescent="0.45">
      <c r="B487" s="2"/>
      <c r="C487" s="2"/>
      <c r="D487" s="2"/>
      <c r="E487" s="2"/>
      <c r="F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row>
    <row r="488" spans="2:59" x14ac:dyDescent="0.45">
      <c r="B488" s="2"/>
      <c r="C488" s="2"/>
      <c r="D488" s="2"/>
      <c r="E488" s="2"/>
      <c r="F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row>
    <row r="489" spans="2:59" x14ac:dyDescent="0.45">
      <c r="B489" s="2"/>
      <c r="C489" s="2"/>
      <c r="D489" s="2"/>
      <c r="E489" s="2"/>
      <c r="F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row>
    <row r="490" spans="2:59" x14ac:dyDescent="0.45">
      <c r="B490" s="2"/>
      <c r="C490" s="2"/>
      <c r="D490" s="2"/>
      <c r="E490" s="2"/>
      <c r="F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row>
    <row r="491" spans="2:59" x14ac:dyDescent="0.45">
      <c r="B491" s="2"/>
      <c r="C491" s="2"/>
      <c r="D491" s="2"/>
      <c r="E491" s="2"/>
      <c r="F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row>
    <row r="492" spans="2:59" x14ac:dyDescent="0.45">
      <c r="B492" s="2"/>
      <c r="C492" s="2"/>
      <c r="D492" s="2"/>
      <c r="E492" s="2"/>
      <c r="F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row>
    <row r="493" spans="2:59" x14ac:dyDescent="0.45">
      <c r="B493" s="2"/>
      <c r="C493" s="2"/>
      <c r="D493" s="2"/>
      <c r="E493" s="2"/>
      <c r="F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row>
    <row r="494" spans="2:59" x14ac:dyDescent="0.45">
      <c r="B494" s="2"/>
      <c r="C494" s="2"/>
      <c r="D494" s="2"/>
      <c r="E494" s="2"/>
      <c r="F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row>
    <row r="495" spans="2:59" x14ac:dyDescent="0.45">
      <c r="B495" s="2"/>
      <c r="C495" s="2"/>
      <c r="D495" s="2"/>
      <c r="E495" s="2"/>
      <c r="F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row>
    <row r="496" spans="2:59" x14ac:dyDescent="0.45">
      <c r="B496" s="2"/>
      <c r="C496" s="2"/>
      <c r="D496" s="2"/>
      <c r="E496" s="2"/>
      <c r="F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row>
    <row r="497" spans="2:59" x14ac:dyDescent="0.45">
      <c r="B497" s="2"/>
      <c r="C497" s="2"/>
      <c r="D497" s="2"/>
      <c r="E497" s="2"/>
      <c r="F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row>
    <row r="498" spans="2:59" x14ac:dyDescent="0.45">
      <c r="B498" s="2"/>
      <c r="C498" s="2"/>
      <c r="D498" s="2"/>
      <c r="E498" s="2"/>
      <c r="F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row>
    <row r="499" spans="2:59" x14ac:dyDescent="0.45">
      <c r="B499" s="2"/>
      <c r="C499" s="2"/>
      <c r="D499" s="2"/>
      <c r="E499" s="2"/>
      <c r="F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row>
    <row r="500" spans="2:59" x14ac:dyDescent="0.45">
      <c r="B500" s="2"/>
      <c r="C500" s="2"/>
      <c r="D500" s="2"/>
      <c r="E500" s="2"/>
      <c r="F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row>
    <row r="501" spans="2:59" x14ac:dyDescent="0.45">
      <c r="B501" s="2"/>
      <c r="C501" s="2"/>
      <c r="D501" s="2"/>
      <c r="E501" s="2"/>
      <c r="F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row>
    <row r="502" spans="2:59" x14ac:dyDescent="0.45">
      <c r="B502" s="2"/>
      <c r="C502" s="2"/>
      <c r="D502" s="2"/>
      <c r="E502" s="2"/>
      <c r="F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row>
    <row r="503" spans="2:59" x14ac:dyDescent="0.45">
      <c r="B503" s="2"/>
      <c r="C503" s="2"/>
      <c r="D503" s="2"/>
      <c r="E503" s="2"/>
      <c r="F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row>
    <row r="504" spans="2:59" x14ac:dyDescent="0.45">
      <c r="B504" s="2"/>
      <c r="C504" s="2"/>
      <c r="D504" s="2"/>
      <c r="E504" s="2"/>
      <c r="F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row>
    <row r="505" spans="2:59" x14ac:dyDescent="0.45">
      <c r="B505" s="2"/>
      <c r="C505" s="2"/>
      <c r="D505" s="2"/>
      <c r="E505" s="2"/>
      <c r="F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row>
    <row r="506" spans="2:59" x14ac:dyDescent="0.45">
      <c r="B506" s="2"/>
      <c r="C506" s="2"/>
      <c r="D506" s="2"/>
      <c r="E506" s="2"/>
      <c r="F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row>
    <row r="507" spans="2:59" x14ac:dyDescent="0.45">
      <c r="B507" s="2"/>
      <c r="C507" s="2"/>
      <c r="D507" s="2"/>
      <c r="E507" s="2"/>
      <c r="F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row>
    <row r="508" spans="2:59" x14ac:dyDescent="0.45">
      <c r="B508" s="2"/>
      <c r="C508" s="2"/>
      <c r="D508" s="2"/>
      <c r="E508" s="2"/>
      <c r="F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row>
    <row r="509" spans="2:59" x14ac:dyDescent="0.45">
      <c r="B509" s="2"/>
      <c r="C509" s="2"/>
      <c r="D509" s="2"/>
      <c r="E509" s="2"/>
      <c r="F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row>
    <row r="510" spans="2:59" x14ac:dyDescent="0.45">
      <c r="B510" s="2"/>
      <c r="C510" s="2"/>
      <c r="D510" s="2"/>
      <c r="E510" s="2"/>
      <c r="F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row>
    <row r="511" spans="2:59" x14ac:dyDescent="0.45">
      <c r="B511" s="2"/>
      <c r="C511" s="2"/>
      <c r="D511" s="2"/>
      <c r="E511" s="2"/>
      <c r="F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row>
    <row r="512" spans="2:59" x14ac:dyDescent="0.45">
      <c r="B512" s="2"/>
      <c r="C512" s="2"/>
      <c r="D512" s="2"/>
      <c r="E512" s="2"/>
      <c r="F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row>
    <row r="513" spans="2:59" x14ac:dyDescent="0.45">
      <c r="B513" s="2"/>
      <c r="C513" s="2"/>
      <c r="D513" s="2"/>
      <c r="E513" s="2"/>
      <c r="F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row>
    <row r="514" spans="2:59" x14ac:dyDescent="0.45">
      <c r="B514" s="2"/>
      <c r="C514" s="2"/>
      <c r="D514" s="2"/>
      <c r="E514" s="2"/>
      <c r="F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row>
    <row r="515" spans="2:59" x14ac:dyDescent="0.45">
      <c r="B515" s="2"/>
      <c r="C515" s="2"/>
      <c r="D515" s="2"/>
      <c r="E515" s="2"/>
      <c r="F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row>
    <row r="516" spans="2:59" x14ac:dyDescent="0.45">
      <c r="B516" s="2"/>
      <c r="C516" s="2"/>
      <c r="D516" s="2"/>
      <c r="E516" s="2"/>
      <c r="F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row>
    <row r="517" spans="2:59" x14ac:dyDescent="0.45">
      <c r="B517" s="2"/>
      <c r="C517" s="2"/>
      <c r="D517" s="2"/>
      <c r="E517" s="2"/>
      <c r="F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row>
    <row r="518" spans="2:59" x14ac:dyDescent="0.45">
      <c r="B518" s="2"/>
      <c r="C518" s="2"/>
      <c r="D518" s="2"/>
      <c r="E518" s="2"/>
      <c r="F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row>
    <row r="519" spans="2:59" x14ac:dyDescent="0.45">
      <c r="B519" s="2"/>
      <c r="C519" s="2"/>
      <c r="D519" s="2"/>
      <c r="E519" s="2"/>
      <c r="F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row>
    <row r="520" spans="2:59" x14ac:dyDescent="0.45">
      <c r="B520" s="2"/>
      <c r="C520" s="2"/>
      <c r="D520" s="2"/>
      <c r="E520" s="2"/>
      <c r="F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row>
    <row r="521" spans="2:59" x14ac:dyDescent="0.45">
      <c r="B521" s="2"/>
      <c r="C521" s="2"/>
      <c r="D521" s="2"/>
      <c r="E521" s="2"/>
      <c r="F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row>
    <row r="522" spans="2:59" x14ac:dyDescent="0.45">
      <c r="B522" s="2"/>
      <c r="C522" s="2"/>
      <c r="D522" s="2"/>
      <c r="E522" s="2"/>
      <c r="F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row>
    <row r="523" spans="2:59" x14ac:dyDescent="0.45">
      <c r="B523" s="2"/>
      <c r="C523" s="2"/>
      <c r="D523" s="2"/>
      <c r="E523" s="2"/>
      <c r="F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row>
    <row r="524" spans="2:59" x14ac:dyDescent="0.45">
      <c r="B524" s="2"/>
      <c r="C524" s="2"/>
      <c r="D524" s="2"/>
      <c r="E524" s="2"/>
      <c r="F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row>
    <row r="525" spans="2:59" x14ac:dyDescent="0.45">
      <c r="B525" s="2"/>
      <c r="C525" s="2"/>
      <c r="D525" s="2"/>
      <c r="E525" s="2"/>
      <c r="F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row>
    <row r="526" spans="2:59" x14ac:dyDescent="0.45">
      <c r="B526" s="2"/>
      <c r="C526" s="2"/>
      <c r="D526" s="2"/>
      <c r="E526" s="2"/>
      <c r="F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row>
    <row r="527" spans="2:59" x14ac:dyDescent="0.45">
      <c r="B527" s="2"/>
      <c r="C527" s="2"/>
      <c r="D527" s="2"/>
      <c r="E527" s="2"/>
      <c r="F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row>
    <row r="528" spans="2:59" x14ac:dyDescent="0.45">
      <c r="B528" s="2"/>
      <c r="C528" s="2"/>
      <c r="D528" s="2"/>
      <c r="E528" s="2"/>
      <c r="F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row>
    <row r="529" spans="2:59" x14ac:dyDescent="0.45">
      <c r="B529" s="2"/>
      <c r="C529" s="2"/>
      <c r="D529" s="2"/>
      <c r="E529" s="2"/>
      <c r="F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row>
    <row r="530" spans="2:59" x14ac:dyDescent="0.45">
      <c r="B530" s="2"/>
      <c r="C530" s="2"/>
      <c r="D530" s="2"/>
      <c r="E530" s="2"/>
      <c r="F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row>
    <row r="531" spans="2:59" x14ac:dyDescent="0.45">
      <c r="B531" s="2"/>
      <c r="C531" s="2"/>
      <c r="D531" s="2"/>
      <c r="E531" s="2"/>
      <c r="F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row>
    <row r="532" spans="2:59" x14ac:dyDescent="0.45">
      <c r="B532" s="2"/>
      <c r="C532" s="2"/>
      <c r="D532" s="2"/>
      <c r="E532" s="2"/>
      <c r="F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row>
    <row r="533" spans="2:59" x14ac:dyDescent="0.45">
      <c r="B533" s="2"/>
      <c r="C533" s="2"/>
      <c r="D533" s="2"/>
      <c r="E533" s="2"/>
      <c r="F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row>
    <row r="534" spans="2:59" x14ac:dyDescent="0.45">
      <c r="B534" s="2"/>
      <c r="C534" s="2"/>
      <c r="D534" s="2"/>
      <c r="E534" s="2"/>
      <c r="F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row>
    <row r="535" spans="2:59" x14ac:dyDescent="0.45">
      <c r="B535" s="2"/>
      <c r="C535" s="2"/>
      <c r="D535" s="2"/>
      <c r="E535" s="2"/>
      <c r="F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row>
    <row r="536" spans="2:59" x14ac:dyDescent="0.45">
      <c r="B536" s="2"/>
      <c r="C536" s="2"/>
      <c r="D536" s="2"/>
      <c r="E536" s="2"/>
      <c r="F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row>
    <row r="537" spans="2:59" x14ac:dyDescent="0.45">
      <c r="B537" s="2"/>
      <c r="C537" s="2"/>
      <c r="D537" s="2"/>
      <c r="E537" s="2"/>
      <c r="F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row>
    <row r="538" spans="2:59" x14ac:dyDescent="0.45">
      <c r="B538" s="2"/>
      <c r="C538" s="2"/>
      <c r="D538" s="2"/>
      <c r="E538" s="2"/>
      <c r="F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row>
    <row r="539" spans="2:59" x14ac:dyDescent="0.45">
      <c r="B539" s="2"/>
      <c r="C539" s="2"/>
      <c r="D539" s="2"/>
      <c r="E539" s="2"/>
      <c r="F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row>
    <row r="540" spans="2:59" x14ac:dyDescent="0.45">
      <c r="B540" s="2"/>
      <c r="C540" s="2"/>
      <c r="D540" s="2"/>
      <c r="E540" s="2"/>
      <c r="F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row>
    <row r="541" spans="2:59" x14ac:dyDescent="0.45">
      <c r="B541" s="2"/>
      <c r="C541" s="2"/>
      <c r="D541" s="2"/>
      <c r="E541" s="2"/>
      <c r="F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row>
    <row r="542" spans="2:59" x14ac:dyDescent="0.45">
      <c r="B542" s="2"/>
      <c r="C542" s="2"/>
      <c r="D542" s="2"/>
      <c r="E542" s="2"/>
      <c r="F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row>
    <row r="543" spans="2:59" x14ac:dyDescent="0.45">
      <c r="B543" s="2"/>
      <c r="C543" s="2"/>
      <c r="D543" s="2"/>
      <c r="E543" s="2"/>
      <c r="F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row>
    <row r="544" spans="2:59" x14ac:dyDescent="0.45">
      <c r="B544" s="2"/>
      <c r="C544" s="2"/>
      <c r="D544" s="2"/>
      <c r="E544" s="2"/>
      <c r="F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row>
    <row r="545" spans="2:59" x14ac:dyDescent="0.45">
      <c r="B545" s="2"/>
      <c r="C545" s="2"/>
      <c r="D545" s="2"/>
      <c r="E545" s="2"/>
      <c r="F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row>
    <row r="546" spans="2:59" x14ac:dyDescent="0.45">
      <c r="B546" s="2"/>
      <c r="C546" s="2"/>
      <c r="D546" s="2"/>
      <c r="E546" s="2"/>
      <c r="F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row>
    <row r="547" spans="2:59" x14ac:dyDescent="0.45">
      <c r="B547" s="2"/>
      <c r="C547" s="2"/>
      <c r="D547" s="2"/>
      <c r="E547" s="2"/>
      <c r="F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row>
    <row r="548" spans="2:59" x14ac:dyDescent="0.45">
      <c r="B548" s="2"/>
      <c r="C548" s="2"/>
      <c r="D548" s="2"/>
      <c r="E548" s="2"/>
      <c r="F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row>
    <row r="549" spans="2:59" x14ac:dyDescent="0.45">
      <c r="B549" s="2"/>
      <c r="C549" s="2"/>
      <c r="D549" s="2"/>
      <c r="E549" s="2"/>
      <c r="F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row>
    <row r="550" spans="2:59" x14ac:dyDescent="0.45">
      <c r="B550" s="2"/>
      <c r="C550" s="2"/>
      <c r="D550" s="2"/>
      <c r="E550" s="2"/>
      <c r="F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row>
    <row r="551" spans="2:59" x14ac:dyDescent="0.45">
      <c r="B551" s="2"/>
      <c r="C551" s="2"/>
      <c r="D551" s="2"/>
      <c r="E551" s="2"/>
      <c r="F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row>
    <row r="552" spans="2:59" x14ac:dyDescent="0.45">
      <c r="B552" s="2"/>
      <c r="C552" s="2"/>
      <c r="D552" s="2"/>
      <c r="E552" s="2"/>
      <c r="F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row>
    <row r="553" spans="2:59" x14ac:dyDescent="0.45">
      <c r="B553" s="2"/>
      <c r="C553" s="2"/>
      <c r="D553" s="2"/>
      <c r="E553" s="2"/>
      <c r="F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row>
    <row r="554" spans="2:59" x14ac:dyDescent="0.45">
      <c r="B554" s="2"/>
      <c r="C554" s="2"/>
      <c r="D554" s="2"/>
      <c r="E554" s="2"/>
      <c r="F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row>
    <row r="555" spans="2:59" x14ac:dyDescent="0.45">
      <c r="B555" s="2"/>
      <c r="C555" s="2"/>
      <c r="D555" s="2"/>
      <c r="E555" s="2"/>
      <c r="F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row>
    <row r="556" spans="2:59" x14ac:dyDescent="0.45">
      <c r="B556" s="2"/>
      <c r="C556" s="2"/>
      <c r="D556" s="2"/>
      <c r="E556" s="2"/>
      <c r="F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row>
    <row r="557" spans="2:59" x14ac:dyDescent="0.45">
      <c r="B557" s="2"/>
      <c r="C557" s="2"/>
      <c r="D557" s="2"/>
      <c r="E557" s="2"/>
      <c r="F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row>
    <row r="558" spans="2:59" x14ac:dyDescent="0.45">
      <c r="B558" s="2"/>
      <c r="C558" s="2"/>
      <c r="D558" s="2"/>
      <c r="E558" s="2"/>
      <c r="F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row>
    <row r="559" spans="2:59" x14ac:dyDescent="0.45">
      <c r="B559" s="2"/>
      <c r="C559" s="2"/>
      <c r="D559" s="2"/>
      <c r="E559" s="2"/>
      <c r="F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row>
    <row r="560" spans="2:59" x14ac:dyDescent="0.45">
      <c r="B560" s="2"/>
      <c r="C560" s="2"/>
      <c r="D560" s="2"/>
      <c r="E560" s="2"/>
      <c r="F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row>
    <row r="561" spans="2:59" x14ac:dyDescent="0.45">
      <c r="B561" s="2"/>
      <c r="C561" s="2"/>
      <c r="D561" s="2"/>
      <c r="E561" s="2"/>
      <c r="F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row>
    <row r="562" spans="2:59" x14ac:dyDescent="0.45">
      <c r="B562" s="2"/>
      <c r="C562" s="2"/>
      <c r="D562" s="2"/>
      <c r="E562" s="2"/>
      <c r="F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row>
    <row r="563" spans="2:59" x14ac:dyDescent="0.45">
      <c r="B563" s="2"/>
      <c r="C563" s="2"/>
      <c r="D563" s="2"/>
      <c r="E563" s="2"/>
      <c r="F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row>
    <row r="564" spans="2:59" x14ac:dyDescent="0.45">
      <c r="B564" s="2"/>
      <c r="C564" s="2"/>
      <c r="D564" s="2"/>
      <c r="E564" s="2"/>
      <c r="F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row>
    <row r="565" spans="2:59" x14ac:dyDescent="0.45">
      <c r="B565" s="2"/>
      <c r="C565" s="2"/>
      <c r="D565" s="2"/>
      <c r="E565" s="2"/>
      <c r="F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row>
    <row r="566" spans="2:59" x14ac:dyDescent="0.45">
      <c r="B566" s="2"/>
      <c r="C566" s="2"/>
      <c r="D566" s="2"/>
      <c r="E566" s="2"/>
      <c r="F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row>
    <row r="567" spans="2:59" x14ac:dyDescent="0.45">
      <c r="B567" s="2"/>
      <c r="C567" s="2"/>
      <c r="D567" s="2"/>
      <c r="E567" s="2"/>
      <c r="F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row>
    <row r="568" spans="2:59" x14ac:dyDescent="0.45">
      <c r="B568" s="2"/>
      <c r="C568" s="2"/>
      <c r="D568" s="2"/>
      <c r="E568" s="2"/>
      <c r="F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row>
    <row r="569" spans="2:59" x14ac:dyDescent="0.45">
      <c r="B569" s="2"/>
      <c r="C569" s="2"/>
      <c r="D569" s="2"/>
      <c r="E569" s="2"/>
      <c r="F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row>
    <row r="570" spans="2:59" x14ac:dyDescent="0.45">
      <c r="B570" s="2"/>
      <c r="C570" s="2"/>
      <c r="D570" s="2"/>
      <c r="E570" s="2"/>
      <c r="F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row>
    <row r="571" spans="2:59" x14ac:dyDescent="0.45">
      <c r="B571" s="2"/>
      <c r="C571" s="2"/>
      <c r="D571" s="2"/>
      <c r="E571" s="2"/>
      <c r="F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row>
    <row r="572" spans="2:59" x14ac:dyDescent="0.45">
      <c r="B572" s="2"/>
      <c r="C572" s="2"/>
      <c r="D572" s="2"/>
      <c r="E572" s="2"/>
      <c r="F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row>
    <row r="573" spans="2:59" x14ac:dyDescent="0.45">
      <c r="B573" s="2"/>
      <c r="C573" s="2"/>
      <c r="D573" s="2"/>
      <c r="E573" s="2"/>
      <c r="F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row>
    <row r="574" spans="2:59" x14ac:dyDescent="0.45">
      <c r="B574" s="2"/>
      <c r="C574" s="2"/>
      <c r="D574" s="2"/>
      <c r="E574" s="2"/>
      <c r="F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row>
    <row r="575" spans="2:59" x14ac:dyDescent="0.45">
      <c r="B575" s="2"/>
      <c r="C575" s="2"/>
      <c r="D575" s="2"/>
      <c r="E575" s="2"/>
      <c r="F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row>
    <row r="576" spans="2:59" x14ac:dyDescent="0.45">
      <c r="B576" s="2"/>
      <c r="C576" s="2"/>
      <c r="D576" s="2"/>
      <c r="E576" s="2"/>
      <c r="F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row>
    <row r="577" spans="2:59" x14ac:dyDescent="0.45">
      <c r="B577" s="2"/>
      <c r="C577" s="2"/>
      <c r="D577" s="2"/>
      <c r="E577" s="2"/>
      <c r="F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row>
    <row r="578" spans="2:59" x14ac:dyDescent="0.45">
      <c r="B578" s="2"/>
      <c r="C578" s="2"/>
      <c r="D578" s="2"/>
      <c r="E578" s="2"/>
      <c r="F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row>
    <row r="579" spans="2:59" x14ac:dyDescent="0.45">
      <c r="B579" s="2"/>
      <c r="C579" s="2"/>
      <c r="D579" s="2"/>
      <c r="E579" s="2"/>
      <c r="F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row>
    <row r="580" spans="2:59" x14ac:dyDescent="0.45">
      <c r="B580" s="2"/>
      <c r="C580" s="2"/>
      <c r="D580" s="2"/>
      <c r="E580" s="2"/>
      <c r="F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row>
    <row r="581" spans="2:59" x14ac:dyDescent="0.45">
      <c r="B581" s="2"/>
      <c r="C581" s="2"/>
      <c r="D581" s="2"/>
      <c r="E581" s="2"/>
      <c r="F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row>
    <row r="582" spans="2:59" x14ac:dyDescent="0.45">
      <c r="B582" s="2"/>
      <c r="C582" s="2"/>
      <c r="D582" s="2"/>
      <c r="E582" s="2"/>
      <c r="F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row>
    <row r="583" spans="2:59" x14ac:dyDescent="0.45">
      <c r="B583" s="2"/>
      <c r="C583" s="2"/>
      <c r="D583" s="2"/>
      <c r="E583" s="2"/>
      <c r="F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row>
    <row r="584" spans="2:59" x14ac:dyDescent="0.45">
      <c r="B584" s="2"/>
      <c r="C584" s="2"/>
      <c r="D584" s="2"/>
      <c r="E584" s="2"/>
      <c r="F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row>
    <row r="585" spans="2:59" x14ac:dyDescent="0.45">
      <c r="B585" s="2"/>
      <c r="C585" s="2"/>
      <c r="D585" s="2"/>
      <c r="E585" s="2"/>
      <c r="F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row>
    <row r="586" spans="2:59" x14ac:dyDescent="0.45">
      <c r="B586" s="2"/>
      <c r="C586" s="2"/>
      <c r="D586" s="2"/>
      <c r="E586" s="2"/>
      <c r="F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row>
    <row r="587" spans="2:59" x14ac:dyDescent="0.45">
      <c r="B587" s="2"/>
      <c r="C587" s="2"/>
      <c r="D587" s="2"/>
      <c r="E587" s="2"/>
      <c r="F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row>
    <row r="588" spans="2:59" x14ac:dyDescent="0.45">
      <c r="B588" s="2"/>
      <c r="C588" s="2"/>
      <c r="D588" s="2"/>
      <c r="E588" s="2"/>
      <c r="F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row>
    <row r="589" spans="2:59" x14ac:dyDescent="0.45">
      <c r="B589" s="2"/>
      <c r="C589" s="2"/>
      <c r="D589" s="2"/>
      <c r="E589" s="2"/>
      <c r="F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row>
    <row r="590" spans="2:59" x14ac:dyDescent="0.45">
      <c r="B590" s="2"/>
      <c r="C590" s="2"/>
      <c r="D590" s="2"/>
      <c r="E590" s="2"/>
      <c r="F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row>
    <row r="591" spans="2:59" x14ac:dyDescent="0.45">
      <c r="B591" s="2"/>
      <c r="C591" s="2"/>
      <c r="D591" s="2"/>
      <c r="E591" s="2"/>
      <c r="F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row>
    <row r="592" spans="2:59" x14ac:dyDescent="0.45">
      <c r="B592" s="2"/>
      <c r="C592" s="2"/>
      <c r="D592" s="2"/>
      <c r="E592" s="2"/>
      <c r="F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row>
    <row r="593" spans="2:59" x14ac:dyDescent="0.45">
      <c r="B593" s="2"/>
      <c r="C593" s="2"/>
      <c r="D593" s="2"/>
      <c r="E593" s="2"/>
      <c r="F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row>
    <row r="594" spans="2:59" x14ac:dyDescent="0.45">
      <c r="B594" s="2"/>
      <c r="C594" s="2"/>
      <c r="D594" s="2"/>
      <c r="E594" s="2"/>
      <c r="F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row>
    <row r="595" spans="2:59" x14ac:dyDescent="0.45">
      <c r="B595" s="2"/>
      <c r="C595" s="2"/>
      <c r="D595" s="2"/>
      <c r="E595" s="2"/>
      <c r="F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row>
    <row r="596" spans="2:59" x14ac:dyDescent="0.45">
      <c r="B596" s="2"/>
      <c r="C596" s="2"/>
      <c r="D596" s="2"/>
      <c r="E596" s="2"/>
      <c r="F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row>
    <row r="597" spans="2:59" x14ac:dyDescent="0.45">
      <c r="B597" s="2"/>
      <c r="C597" s="2"/>
      <c r="D597" s="2"/>
      <c r="E597" s="2"/>
      <c r="F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row>
    <row r="598" spans="2:59" x14ac:dyDescent="0.45">
      <c r="B598" s="2"/>
      <c r="C598" s="2"/>
      <c r="D598" s="2"/>
      <c r="E598" s="2"/>
      <c r="F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row>
    <row r="599" spans="2:59" x14ac:dyDescent="0.45">
      <c r="B599" s="2"/>
      <c r="C599" s="2"/>
      <c r="D599" s="2"/>
      <c r="E599" s="2"/>
      <c r="F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row>
    <row r="600" spans="2:59" x14ac:dyDescent="0.45">
      <c r="B600" s="2"/>
      <c r="C600" s="2"/>
      <c r="D600" s="2"/>
      <c r="E600" s="2"/>
      <c r="F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row>
    <row r="601" spans="2:59" x14ac:dyDescent="0.45">
      <c r="B601" s="2"/>
      <c r="C601" s="2"/>
      <c r="D601" s="2"/>
      <c r="E601" s="2"/>
      <c r="F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row>
    <row r="602" spans="2:59" x14ac:dyDescent="0.45">
      <c r="B602" s="2"/>
      <c r="C602" s="2"/>
      <c r="D602" s="2"/>
      <c r="E602" s="2"/>
      <c r="F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row>
    <row r="603" spans="2:59" x14ac:dyDescent="0.45">
      <c r="B603" s="2"/>
      <c r="C603" s="2"/>
      <c r="D603" s="2"/>
      <c r="E603" s="2"/>
      <c r="F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row>
    <row r="604" spans="2:59" x14ac:dyDescent="0.45">
      <c r="B604" s="2"/>
      <c r="C604" s="2"/>
      <c r="D604" s="2"/>
      <c r="E604" s="2"/>
      <c r="F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row>
    <row r="605" spans="2:59" x14ac:dyDescent="0.45">
      <c r="B605" s="2"/>
      <c r="C605" s="2"/>
      <c r="D605" s="2"/>
      <c r="E605" s="2"/>
      <c r="F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row>
    <row r="606" spans="2:59" x14ac:dyDescent="0.45">
      <c r="B606" s="2"/>
      <c r="C606" s="2"/>
      <c r="D606" s="2"/>
      <c r="E606" s="2"/>
      <c r="F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row>
    <row r="607" spans="2:59" x14ac:dyDescent="0.45">
      <c r="B607" s="2"/>
      <c r="C607" s="2"/>
      <c r="D607" s="2"/>
      <c r="E607" s="2"/>
      <c r="F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row>
    <row r="608" spans="2:59" x14ac:dyDescent="0.45">
      <c r="B608" s="2"/>
      <c r="C608" s="2"/>
      <c r="D608" s="2"/>
      <c r="E608" s="2"/>
      <c r="F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row>
    <row r="609" spans="2:59" x14ac:dyDescent="0.45">
      <c r="B609" s="2"/>
      <c r="C609" s="2"/>
      <c r="D609" s="2"/>
      <c r="E609" s="2"/>
      <c r="F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row>
    <row r="610" spans="2:59" x14ac:dyDescent="0.45">
      <c r="B610" s="2"/>
      <c r="C610" s="2"/>
      <c r="D610" s="2"/>
      <c r="E610" s="2"/>
      <c r="F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row>
    <row r="611" spans="2:59" x14ac:dyDescent="0.45">
      <c r="B611" s="2"/>
      <c r="C611" s="2"/>
      <c r="D611" s="2"/>
      <c r="E611" s="2"/>
      <c r="F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row>
    <row r="612" spans="2:59" x14ac:dyDescent="0.45">
      <c r="B612" s="2"/>
      <c r="C612" s="2"/>
      <c r="D612" s="2"/>
      <c r="E612" s="2"/>
      <c r="F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row>
    <row r="613" spans="2:59" x14ac:dyDescent="0.45">
      <c r="B613" s="2"/>
      <c r="C613" s="2"/>
      <c r="D613" s="2"/>
      <c r="E613" s="2"/>
      <c r="F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row>
    <row r="614" spans="2:59" x14ac:dyDescent="0.45">
      <c r="B614" s="2"/>
      <c r="C614" s="2"/>
      <c r="D614" s="2"/>
      <c r="E614" s="2"/>
      <c r="F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row>
    <row r="615" spans="2:59" x14ac:dyDescent="0.45">
      <c r="B615" s="2"/>
      <c r="C615" s="2"/>
      <c r="D615" s="2"/>
      <c r="E615" s="2"/>
      <c r="F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row>
    <row r="616" spans="2:59" x14ac:dyDescent="0.45">
      <c r="B616" s="2"/>
      <c r="C616" s="2"/>
      <c r="D616" s="2"/>
      <c r="E616" s="2"/>
      <c r="F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row>
    <row r="617" spans="2:59" x14ac:dyDescent="0.45">
      <c r="B617" s="2"/>
      <c r="C617" s="2"/>
      <c r="D617" s="2"/>
      <c r="E617" s="2"/>
      <c r="F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row>
    <row r="618" spans="2:59" x14ac:dyDescent="0.45">
      <c r="B618" s="2"/>
      <c r="C618" s="2"/>
      <c r="D618" s="2"/>
      <c r="E618" s="2"/>
      <c r="F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row>
    <row r="619" spans="2:59" x14ac:dyDescent="0.45">
      <c r="B619" s="2"/>
      <c r="C619" s="2"/>
      <c r="D619" s="2"/>
      <c r="E619" s="2"/>
      <c r="F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row>
    <row r="620" spans="2:59" x14ac:dyDescent="0.45">
      <c r="B620" s="2"/>
      <c r="C620" s="2"/>
      <c r="D620" s="2"/>
      <c r="E620" s="2"/>
      <c r="F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row>
    <row r="621" spans="2:59" x14ac:dyDescent="0.45">
      <c r="B621" s="2"/>
      <c r="C621" s="2"/>
      <c r="D621" s="2"/>
      <c r="E621" s="2"/>
      <c r="F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row>
    <row r="622" spans="2:59" x14ac:dyDescent="0.45">
      <c r="B622" s="2"/>
      <c r="C622" s="2"/>
      <c r="D622" s="2"/>
      <c r="E622" s="2"/>
      <c r="F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row>
    <row r="623" spans="2:59" x14ac:dyDescent="0.45">
      <c r="B623" s="2"/>
      <c r="C623" s="2"/>
      <c r="D623" s="2"/>
      <c r="E623" s="2"/>
      <c r="F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row>
    <row r="624" spans="2:59" x14ac:dyDescent="0.45">
      <c r="B624" s="2"/>
      <c r="C624" s="2"/>
      <c r="D624" s="2"/>
      <c r="E624" s="2"/>
      <c r="F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row>
    <row r="625" spans="2:59" x14ac:dyDescent="0.45">
      <c r="B625" s="2"/>
      <c r="C625" s="2"/>
      <c r="D625" s="2"/>
      <c r="E625" s="2"/>
      <c r="F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row>
    <row r="626" spans="2:59" x14ac:dyDescent="0.45">
      <c r="B626" s="2"/>
      <c r="C626" s="2"/>
      <c r="D626" s="2"/>
      <c r="E626" s="2"/>
      <c r="F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row>
    <row r="627" spans="2:59" x14ac:dyDescent="0.45">
      <c r="B627" s="2"/>
      <c r="C627" s="2"/>
      <c r="D627" s="2"/>
      <c r="E627" s="2"/>
      <c r="F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row>
    <row r="628" spans="2:59" x14ac:dyDescent="0.45">
      <c r="B628" s="2"/>
      <c r="C628" s="2"/>
      <c r="D628" s="2"/>
      <c r="E628" s="2"/>
      <c r="F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row>
    <row r="629" spans="2:59" x14ac:dyDescent="0.45">
      <c r="B629" s="2"/>
      <c r="C629" s="2"/>
      <c r="D629" s="2"/>
      <c r="E629" s="2"/>
      <c r="F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row>
    <row r="630" spans="2:59" x14ac:dyDescent="0.45">
      <c r="B630" s="2"/>
      <c r="C630" s="2"/>
      <c r="D630" s="2"/>
      <c r="E630" s="2"/>
      <c r="F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row>
    <row r="631" spans="2:59" x14ac:dyDescent="0.45">
      <c r="B631" s="2"/>
      <c r="C631" s="2"/>
      <c r="D631" s="2"/>
      <c r="E631" s="2"/>
      <c r="F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row>
    <row r="632" spans="2:59" x14ac:dyDescent="0.45">
      <c r="B632" s="2"/>
      <c r="C632" s="2"/>
      <c r="D632" s="2"/>
      <c r="E632" s="2"/>
      <c r="F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row>
    <row r="633" spans="2:59" x14ac:dyDescent="0.45">
      <c r="B633" s="2"/>
      <c r="C633" s="2"/>
      <c r="D633" s="2"/>
      <c r="E633" s="2"/>
      <c r="F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row>
    <row r="634" spans="2:59" x14ac:dyDescent="0.45">
      <c r="B634" s="2"/>
      <c r="C634" s="2"/>
      <c r="D634" s="2"/>
      <c r="E634" s="2"/>
      <c r="F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row>
    <row r="635" spans="2:59" x14ac:dyDescent="0.45">
      <c r="B635" s="2"/>
      <c r="C635" s="2"/>
      <c r="D635" s="2"/>
      <c r="E635" s="2"/>
      <c r="F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row>
    <row r="636" spans="2:59" x14ac:dyDescent="0.45">
      <c r="B636" s="2"/>
      <c r="C636" s="2"/>
      <c r="D636" s="2"/>
      <c r="E636" s="2"/>
      <c r="F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row>
    <row r="637" spans="2:59" x14ac:dyDescent="0.45">
      <c r="B637" s="2"/>
      <c r="C637" s="2"/>
      <c r="D637" s="2"/>
      <c r="E637" s="2"/>
      <c r="F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row>
    <row r="638" spans="2:59" x14ac:dyDescent="0.45">
      <c r="B638" s="2"/>
      <c r="C638" s="2"/>
      <c r="D638" s="2"/>
      <c r="E638" s="2"/>
      <c r="F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row>
    <row r="639" spans="2:59" x14ac:dyDescent="0.45">
      <c r="B639" s="2"/>
      <c r="C639" s="2"/>
      <c r="D639" s="2"/>
      <c r="E639" s="2"/>
      <c r="F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row>
    <row r="640" spans="2:59" x14ac:dyDescent="0.45">
      <c r="B640" s="2"/>
      <c r="C640" s="2"/>
      <c r="D640" s="2"/>
      <c r="E640" s="2"/>
      <c r="F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row>
    <row r="641" spans="2:59" x14ac:dyDescent="0.45">
      <c r="B641" s="2"/>
      <c r="C641" s="2"/>
      <c r="D641" s="2"/>
      <c r="E641" s="2"/>
      <c r="F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row>
    <row r="642" spans="2:59" x14ac:dyDescent="0.45">
      <c r="B642" s="2"/>
      <c r="C642" s="2"/>
      <c r="D642" s="2"/>
      <c r="E642" s="2"/>
      <c r="F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row>
    <row r="643" spans="2:59" x14ac:dyDescent="0.45">
      <c r="B643" s="2"/>
      <c r="C643" s="2"/>
      <c r="D643" s="2"/>
      <c r="E643" s="2"/>
      <c r="F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row>
    <row r="644" spans="2:59" x14ac:dyDescent="0.45">
      <c r="B644" s="2"/>
      <c r="C644" s="2"/>
      <c r="D644" s="2"/>
      <c r="E644" s="2"/>
      <c r="F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row>
    <row r="645" spans="2:59" x14ac:dyDescent="0.45">
      <c r="B645" s="2"/>
      <c r="C645" s="2"/>
      <c r="D645" s="2"/>
      <c r="E645" s="2"/>
      <c r="F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row>
    <row r="646" spans="2:59" x14ac:dyDescent="0.45">
      <c r="B646" s="2"/>
      <c r="C646" s="2"/>
      <c r="D646" s="2"/>
      <c r="E646" s="2"/>
      <c r="F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row>
    <row r="647" spans="2:59" x14ac:dyDescent="0.45">
      <c r="B647" s="2"/>
      <c r="C647" s="2"/>
      <c r="D647" s="2"/>
      <c r="E647" s="2"/>
      <c r="F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row>
    <row r="648" spans="2:59" x14ac:dyDescent="0.45">
      <c r="B648" s="2"/>
      <c r="C648" s="2"/>
      <c r="D648" s="2"/>
      <c r="E648" s="2"/>
      <c r="F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row>
    <row r="649" spans="2:59" x14ac:dyDescent="0.45">
      <c r="B649" s="2"/>
      <c r="C649" s="2"/>
      <c r="D649" s="2"/>
      <c r="E649" s="2"/>
      <c r="F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row>
    <row r="650" spans="2:59" x14ac:dyDescent="0.45">
      <c r="B650" s="2"/>
      <c r="C650" s="2"/>
      <c r="D650" s="2"/>
      <c r="E650" s="2"/>
      <c r="F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row>
    <row r="651" spans="2:59" x14ac:dyDescent="0.45">
      <c r="B651" s="2"/>
      <c r="C651" s="2"/>
      <c r="D651" s="2"/>
      <c r="E651" s="2"/>
      <c r="F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row>
    <row r="652" spans="2:59" x14ac:dyDescent="0.45">
      <c r="B652" s="2"/>
      <c r="C652" s="2"/>
      <c r="D652" s="2"/>
      <c r="E652" s="2"/>
      <c r="F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row>
    <row r="653" spans="2:59" x14ac:dyDescent="0.45">
      <c r="B653" s="2"/>
      <c r="C653" s="2"/>
      <c r="D653" s="2"/>
      <c r="E653" s="2"/>
      <c r="F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row>
    <row r="654" spans="2:59" x14ac:dyDescent="0.45">
      <c r="B654" s="2"/>
      <c r="C654" s="2"/>
      <c r="D654" s="2"/>
      <c r="E654" s="2"/>
      <c r="F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row>
    <row r="655" spans="2:59" x14ac:dyDescent="0.45">
      <c r="B655" s="2"/>
      <c r="C655" s="2"/>
      <c r="D655" s="2"/>
      <c r="E655" s="2"/>
      <c r="F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row>
    <row r="656" spans="2:59" x14ac:dyDescent="0.45">
      <c r="B656" s="2"/>
      <c r="C656" s="2"/>
      <c r="D656" s="2"/>
      <c r="E656" s="2"/>
      <c r="F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row>
    <row r="657" spans="2:59" x14ac:dyDescent="0.45">
      <c r="B657" s="2"/>
      <c r="C657" s="2"/>
      <c r="D657" s="2"/>
      <c r="E657" s="2"/>
      <c r="F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row>
    <row r="658" spans="2:59" x14ac:dyDescent="0.45">
      <c r="B658" s="2"/>
      <c r="C658" s="2"/>
      <c r="D658" s="2"/>
      <c r="E658" s="2"/>
      <c r="F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row>
    <row r="659" spans="2:59" x14ac:dyDescent="0.45">
      <c r="B659" s="2"/>
      <c r="C659" s="2"/>
      <c r="D659" s="2"/>
      <c r="E659" s="2"/>
      <c r="F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row>
    <row r="660" spans="2:59" x14ac:dyDescent="0.45">
      <c r="B660" s="2"/>
      <c r="C660" s="2"/>
      <c r="D660" s="2"/>
      <c r="E660" s="2"/>
      <c r="F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row>
    <row r="661" spans="2:59" x14ac:dyDescent="0.45">
      <c r="B661" s="2"/>
      <c r="C661" s="2"/>
      <c r="D661" s="2"/>
      <c r="E661" s="2"/>
      <c r="F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row>
    <row r="662" spans="2:59" x14ac:dyDescent="0.45">
      <c r="B662" s="2"/>
      <c r="C662" s="2"/>
      <c r="D662" s="2"/>
      <c r="E662" s="2"/>
      <c r="F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row>
    <row r="663" spans="2:59" x14ac:dyDescent="0.45">
      <c r="B663" s="2"/>
      <c r="C663" s="2"/>
      <c r="D663" s="2"/>
      <c r="E663" s="2"/>
      <c r="F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row>
    <row r="664" spans="2:59" x14ac:dyDescent="0.45">
      <c r="B664" s="2"/>
      <c r="C664" s="2"/>
      <c r="D664" s="2"/>
      <c r="E664" s="2"/>
      <c r="F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row>
    <row r="665" spans="2:59" x14ac:dyDescent="0.45">
      <c r="B665" s="2"/>
      <c r="C665" s="2"/>
      <c r="D665" s="2"/>
      <c r="E665" s="2"/>
      <c r="F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row>
    <row r="666" spans="2:59" x14ac:dyDescent="0.45">
      <c r="B666" s="2"/>
      <c r="C666" s="2"/>
      <c r="D666" s="2"/>
      <c r="E666" s="2"/>
      <c r="F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row>
    <row r="667" spans="2:59" x14ac:dyDescent="0.45">
      <c r="B667" s="2"/>
      <c r="C667" s="2"/>
      <c r="D667" s="2"/>
      <c r="E667" s="2"/>
      <c r="F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row>
    <row r="668" spans="2:59" x14ac:dyDescent="0.45">
      <c r="B668" s="2"/>
      <c r="C668" s="2"/>
      <c r="D668" s="2"/>
      <c r="E668" s="2"/>
      <c r="F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row>
    <row r="669" spans="2:59" x14ac:dyDescent="0.45">
      <c r="B669" s="2"/>
      <c r="C669" s="2"/>
      <c r="D669" s="2"/>
      <c r="E669" s="2"/>
      <c r="F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row>
    <row r="670" spans="2:59" x14ac:dyDescent="0.45">
      <c r="B670" s="2"/>
      <c r="C670" s="2"/>
      <c r="D670" s="2"/>
      <c r="E670" s="2"/>
      <c r="F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row>
    <row r="671" spans="2:59" x14ac:dyDescent="0.45">
      <c r="B671" s="2"/>
      <c r="C671" s="2"/>
      <c r="D671" s="2"/>
      <c r="E671" s="2"/>
      <c r="F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row>
    <row r="672" spans="2:59" x14ac:dyDescent="0.45">
      <c r="B672" s="2"/>
      <c r="C672" s="2"/>
      <c r="D672" s="2"/>
      <c r="E672" s="2"/>
      <c r="F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row>
    <row r="673" spans="2:59" x14ac:dyDescent="0.45">
      <c r="B673" s="2"/>
      <c r="C673" s="2"/>
      <c r="D673" s="2"/>
      <c r="E673" s="2"/>
      <c r="F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row>
    <row r="674" spans="2:59" x14ac:dyDescent="0.45">
      <c r="B674" s="2"/>
      <c r="C674" s="2"/>
      <c r="D674" s="2"/>
      <c r="E674" s="2"/>
      <c r="F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row>
    <row r="675" spans="2:59" x14ac:dyDescent="0.45">
      <c r="B675" s="2"/>
      <c r="C675" s="2"/>
      <c r="D675" s="2"/>
      <c r="E675" s="2"/>
      <c r="F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row>
    <row r="676" spans="2:59" x14ac:dyDescent="0.45">
      <c r="B676" s="2"/>
      <c r="C676" s="2"/>
      <c r="D676" s="2"/>
      <c r="E676" s="2"/>
      <c r="F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row>
    <row r="677" spans="2:59" x14ac:dyDescent="0.45">
      <c r="B677" s="2"/>
      <c r="C677" s="2"/>
      <c r="D677" s="2"/>
      <c r="E677" s="2"/>
      <c r="F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row>
    <row r="678" spans="2:59" x14ac:dyDescent="0.45">
      <c r="B678" s="2"/>
      <c r="C678" s="2"/>
      <c r="D678" s="2"/>
      <c r="E678" s="2"/>
      <c r="F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row>
    <row r="679" spans="2:59" x14ac:dyDescent="0.45">
      <c r="B679" s="2"/>
      <c r="C679" s="2"/>
      <c r="D679" s="2"/>
      <c r="E679" s="2"/>
      <c r="F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row>
    <row r="680" spans="2:59" x14ac:dyDescent="0.45">
      <c r="B680" s="2"/>
      <c r="C680" s="2"/>
      <c r="D680" s="2"/>
      <c r="E680" s="2"/>
      <c r="F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row>
    <row r="681" spans="2:59" x14ac:dyDescent="0.45">
      <c r="B681" s="2"/>
      <c r="C681" s="2"/>
      <c r="D681" s="2"/>
      <c r="E681" s="2"/>
      <c r="F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row>
    <row r="682" spans="2:59" x14ac:dyDescent="0.45">
      <c r="B682" s="2"/>
      <c r="C682" s="2"/>
      <c r="D682" s="2"/>
      <c r="E682" s="2"/>
      <c r="F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row>
    <row r="683" spans="2:59" x14ac:dyDescent="0.45">
      <c r="B683" s="2"/>
      <c r="C683" s="2"/>
      <c r="D683" s="2"/>
      <c r="E683" s="2"/>
      <c r="F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row>
    <row r="684" spans="2:59" x14ac:dyDescent="0.45">
      <c r="B684" s="2"/>
      <c r="C684" s="2"/>
      <c r="D684" s="2"/>
      <c r="E684" s="2"/>
      <c r="F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row>
    <row r="685" spans="2:59" x14ac:dyDescent="0.45">
      <c r="B685" s="2"/>
      <c r="C685" s="2"/>
      <c r="D685" s="2"/>
      <c r="E685" s="2"/>
      <c r="F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row>
    <row r="686" spans="2:59" x14ac:dyDescent="0.45">
      <c r="B686" s="2"/>
      <c r="C686" s="2"/>
      <c r="D686" s="2"/>
      <c r="E686" s="2"/>
      <c r="F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row>
    <row r="687" spans="2:59" x14ac:dyDescent="0.45">
      <c r="B687" s="2"/>
      <c r="C687" s="2"/>
      <c r="D687" s="2"/>
      <c r="E687" s="2"/>
      <c r="F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row>
    <row r="688" spans="2:59" x14ac:dyDescent="0.45">
      <c r="B688" s="2"/>
      <c r="C688" s="2"/>
      <c r="D688" s="2"/>
      <c r="E688" s="2"/>
      <c r="F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row>
    <row r="689" spans="2:59" x14ac:dyDescent="0.45">
      <c r="B689" s="2"/>
      <c r="C689" s="2"/>
      <c r="D689" s="2"/>
      <c r="E689" s="2"/>
      <c r="F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row>
    <row r="690" spans="2:59" x14ac:dyDescent="0.45">
      <c r="B690" s="2"/>
      <c r="C690" s="2"/>
      <c r="D690" s="2"/>
      <c r="E690" s="2"/>
      <c r="F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row>
    <row r="691" spans="2:59" x14ac:dyDescent="0.45">
      <c r="B691" s="2"/>
      <c r="C691" s="2"/>
      <c r="D691" s="2"/>
      <c r="E691" s="2"/>
      <c r="F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row>
    <row r="692" spans="2:59" x14ac:dyDescent="0.45">
      <c r="B692" s="2"/>
      <c r="C692" s="2"/>
      <c r="D692" s="2"/>
      <c r="E692" s="2"/>
      <c r="F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row>
    <row r="693" spans="2:59" x14ac:dyDescent="0.45">
      <c r="B693" s="2"/>
      <c r="C693" s="2"/>
      <c r="D693" s="2"/>
      <c r="E693" s="2"/>
      <c r="F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row>
    <row r="694" spans="2:59" x14ac:dyDescent="0.45">
      <c r="B694" s="2"/>
      <c r="C694" s="2"/>
      <c r="D694" s="2"/>
      <c r="E694" s="2"/>
      <c r="F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row>
    <row r="695" spans="2:59" x14ac:dyDescent="0.45">
      <c r="B695" s="2"/>
      <c r="C695" s="2"/>
      <c r="D695" s="2"/>
      <c r="E695" s="2"/>
      <c r="F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row>
    <row r="696" spans="2:59" x14ac:dyDescent="0.45">
      <c r="B696" s="2"/>
      <c r="C696" s="2"/>
      <c r="D696" s="2"/>
      <c r="E696" s="2"/>
      <c r="F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row>
    <row r="697" spans="2:59" x14ac:dyDescent="0.45">
      <c r="B697" s="2"/>
      <c r="C697" s="2"/>
      <c r="D697" s="2"/>
      <c r="E697" s="2"/>
      <c r="F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row>
    <row r="698" spans="2:59" x14ac:dyDescent="0.45">
      <c r="B698" s="2"/>
      <c r="C698" s="2"/>
      <c r="D698" s="2"/>
      <c r="E698" s="2"/>
      <c r="F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row>
    <row r="699" spans="2:59" x14ac:dyDescent="0.45">
      <c r="B699" s="2"/>
      <c r="C699" s="2"/>
      <c r="D699" s="2"/>
      <c r="E699" s="2"/>
      <c r="F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row>
    <row r="700" spans="2:59" x14ac:dyDescent="0.45">
      <c r="B700" s="2"/>
      <c r="C700" s="2"/>
      <c r="D700" s="2"/>
      <c r="E700" s="2"/>
      <c r="F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row>
    <row r="701" spans="2:59" x14ac:dyDescent="0.45">
      <c r="B701" s="2"/>
      <c r="C701" s="2"/>
      <c r="D701" s="2"/>
      <c r="E701" s="2"/>
      <c r="F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row>
    <row r="702" spans="2:59" x14ac:dyDescent="0.45">
      <c r="B702" s="2"/>
      <c r="C702" s="2"/>
      <c r="D702" s="2"/>
      <c r="E702" s="2"/>
      <c r="F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row>
    <row r="703" spans="2:59" x14ac:dyDescent="0.45">
      <c r="B703" s="2"/>
      <c r="C703" s="2"/>
      <c r="D703" s="2"/>
      <c r="E703" s="2"/>
      <c r="F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row>
    <row r="704" spans="2:59" x14ac:dyDescent="0.45">
      <c r="B704" s="2"/>
      <c r="C704" s="2"/>
      <c r="D704" s="2"/>
      <c r="E704" s="2"/>
      <c r="F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row>
    <row r="705" spans="2:59" x14ac:dyDescent="0.45">
      <c r="B705" s="2"/>
      <c r="C705" s="2"/>
      <c r="D705" s="2"/>
      <c r="E705" s="2"/>
      <c r="F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row>
    <row r="706" spans="2:59" x14ac:dyDescent="0.45">
      <c r="B706" s="2"/>
      <c r="C706" s="2"/>
      <c r="D706" s="2"/>
      <c r="E706" s="2"/>
      <c r="F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row>
    <row r="707" spans="2:59" x14ac:dyDescent="0.45">
      <c r="B707" s="2"/>
      <c r="C707" s="2"/>
      <c r="D707" s="2"/>
      <c r="E707" s="2"/>
      <c r="F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row>
    <row r="708" spans="2:59" x14ac:dyDescent="0.45">
      <c r="B708" s="2"/>
      <c r="C708" s="2"/>
      <c r="D708" s="2"/>
      <c r="E708" s="2"/>
      <c r="F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row>
    <row r="709" spans="2:59" x14ac:dyDescent="0.45">
      <c r="B709" s="2"/>
      <c r="C709" s="2"/>
      <c r="D709" s="2"/>
      <c r="E709" s="2"/>
      <c r="F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row>
    <row r="710" spans="2:59" x14ac:dyDescent="0.45">
      <c r="B710" s="2"/>
      <c r="C710" s="2"/>
      <c r="D710" s="2"/>
      <c r="E710" s="2"/>
      <c r="F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row>
    <row r="711" spans="2:59" x14ac:dyDescent="0.45">
      <c r="B711" s="2"/>
      <c r="C711" s="2"/>
      <c r="D711" s="2"/>
      <c r="E711" s="2"/>
      <c r="F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row>
    <row r="712" spans="2:59" x14ac:dyDescent="0.45">
      <c r="B712" s="2"/>
      <c r="C712" s="2"/>
      <c r="D712" s="2"/>
      <c r="E712" s="2"/>
      <c r="F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row>
    <row r="713" spans="2:59" x14ac:dyDescent="0.45">
      <c r="B713" s="2"/>
      <c r="C713" s="2"/>
      <c r="D713" s="2"/>
      <c r="E713" s="2"/>
      <c r="F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row>
    <row r="714" spans="2:59" x14ac:dyDescent="0.45">
      <c r="B714" s="2"/>
      <c r="C714" s="2"/>
      <c r="D714" s="2"/>
      <c r="E714" s="2"/>
      <c r="F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row>
    <row r="715" spans="2:59" x14ac:dyDescent="0.45">
      <c r="B715" s="2"/>
      <c r="C715" s="2"/>
      <c r="D715" s="2"/>
      <c r="E715" s="2"/>
      <c r="F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row>
    <row r="716" spans="2:59" x14ac:dyDescent="0.45">
      <c r="B716" s="2"/>
      <c r="C716" s="2"/>
      <c r="D716" s="2"/>
      <c r="E716" s="2"/>
      <c r="F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row>
    <row r="717" spans="2:59" x14ac:dyDescent="0.45">
      <c r="B717" s="2"/>
      <c r="C717" s="2"/>
      <c r="D717" s="2"/>
      <c r="E717" s="2"/>
      <c r="F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row>
    <row r="718" spans="2:59" x14ac:dyDescent="0.45">
      <c r="B718" s="2"/>
      <c r="C718" s="2"/>
      <c r="D718" s="2"/>
      <c r="E718" s="2"/>
      <c r="F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row>
    <row r="719" spans="2:59" x14ac:dyDescent="0.45">
      <c r="B719" s="2"/>
      <c r="C719" s="2"/>
      <c r="D719" s="2"/>
      <c r="E719" s="2"/>
      <c r="F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row>
    <row r="720" spans="2:59" x14ac:dyDescent="0.45">
      <c r="B720" s="2"/>
      <c r="C720" s="2"/>
      <c r="D720" s="2"/>
      <c r="E720" s="2"/>
      <c r="F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row>
    <row r="721" spans="2:59" x14ac:dyDescent="0.45">
      <c r="B721" s="2"/>
      <c r="C721" s="2"/>
      <c r="D721" s="2"/>
      <c r="E721" s="2"/>
      <c r="F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row>
    <row r="722" spans="2:59" x14ac:dyDescent="0.45">
      <c r="B722" s="2"/>
      <c r="C722" s="2"/>
      <c r="D722" s="2"/>
      <c r="E722" s="2"/>
      <c r="F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row>
    <row r="723" spans="2:59" x14ac:dyDescent="0.45">
      <c r="B723" s="2"/>
      <c r="C723" s="2"/>
      <c r="D723" s="2"/>
      <c r="E723" s="2"/>
      <c r="F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row>
    <row r="724" spans="2:59" x14ac:dyDescent="0.45">
      <c r="B724" s="2"/>
      <c r="C724" s="2"/>
      <c r="D724" s="2"/>
      <c r="E724" s="2"/>
      <c r="F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row>
    <row r="725" spans="2:59" x14ac:dyDescent="0.45">
      <c r="B725" s="2"/>
      <c r="C725" s="2"/>
      <c r="D725" s="2"/>
      <c r="E725" s="2"/>
      <c r="F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row>
    <row r="726" spans="2:59" x14ac:dyDescent="0.45">
      <c r="B726" s="2"/>
      <c r="C726" s="2"/>
      <c r="D726" s="2"/>
      <c r="E726" s="2"/>
      <c r="F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row>
    <row r="727" spans="2:59" x14ac:dyDescent="0.45">
      <c r="B727" s="2"/>
      <c r="C727" s="2"/>
      <c r="D727" s="2"/>
      <c r="E727" s="2"/>
      <c r="F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row>
    <row r="728" spans="2:59" x14ac:dyDescent="0.45">
      <c r="B728" s="2"/>
      <c r="C728" s="2"/>
      <c r="D728" s="2"/>
      <c r="E728" s="2"/>
      <c r="F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row>
    <row r="729" spans="2:59" x14ac:dyDescent="0.45">
      <c r="B729" s="2"/>
      <c r="C729" s="2"/>
      <c r="D729" s="2"/>
      <c r="E729" s="2"/>
      <c r="F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row>
    <row r="730" spans="2:59" x14ac:dyDescent="0.45">
      <c r="B730" s="2"/>
      <c r="C730" s="2"/>
      <c r="D730" s="2"/>
      <c r="E730" s="2"/>
      <c r="F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row>
    <row r="731" spans="2:59" x14ac:dyDescent="0.45">
      <c r="B731" s="2"/>
      <c r="C731" s="2"/>
      <c r="D731" s="2"/>
      <c r="E731" s="2"/>
      <c r="F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row>
    <row r="732" spans="2:59" x14ac:dyDescent="0.45">
      <c r="B732" s="2"/>
      <c r="C732" s="2"/>
      <c r="D732" s="2"/>
      <c r="E732" s="2"/>
      <c r="F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row>
    <row r="733" spans="2:59" x14ac:dyDescent="0.45">
      <c r="B733" s="2"/>
      <c r="C733" s="2"/>
      <c r="D733" s="2"/>
      <c r="E733" s="2"/>
      <c r="F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row>
    <row r="734" spans="2:59" x14ac:dyDescent="0.45">
      <c r="B734" s="2"/>
      <c r="C734" s="2"/>
      <c r="D734" s="2"/>
      <c r="E734" s="2"/>
      <c r="F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row>
    <row r="735" spans="2:59" x14ac:dyDescent="0.45">
      <c r="B735" s="2"/>
      <c r="C735" s="2"/>
      <c r="D735" s="2"/>
      <c r="E735" s="2"/>
      <c r="F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row>
    <row r="736" spans="2:59" x14ac:dyDescent="0.45">
      <c r="B736" s="2"/>
      <c r="C736" s="2"/>
      <c r="D736" s="2"/>
      <c r="E736" s="2"/>
      <c r="F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row>
    <row r="737" spans="2:59" x14ac:dyDescent="0.45">
      <c r="B737" s="2"/>
      <c r="C737" s="2"/>
      <c r="D737" s="2"/>
      <c r="E737" s="2"/>
      <c r="F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row>
    <row r="738" spans="2:59" x14ac:dyDescent="0.45">
      <c r="B738" s="2"/>
      <c r="C738" s="2"/>
      <c r="D738" s="2"/>
      <c r="E738" s="2"/>
      <c r="F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row>
    <row r="739" spans="2:59" x14ac:dyDescent="0.45">
      <c r="B739" s="2"/>
      <c r="C739" s="2"/>
      <c r="D739" s="2"/>
      <c r="E739" s="2"/>
      <c r="F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row>
    <row r="740" spans="2:59" x14ac:dyDescent="0.45">
      <c r="B740" s="2"/>
      <c r="C740" s="2"/>
      <c r="D740" s="2"/>
      <c r="E740" s="2"/>
      <c r="F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row>
    <row r="741" spans="2:59" x14ac:dyDescent="0.45">
      <c r="B741" s="2"/>
      <c r="C741" s="2"/>
      <c r="D741" s="2"/>
      <c r="E741" s="2"/>
      <c r="F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row>
    <row r="742" spans="2:59" x14ac:dyDescent="0.45">
      <c r="B742" s="2"/>
      <c r="C742" s="2"/>
      <c r="D742" s="2"/>
      <c r="E742" s="2"/>
      <c r="F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row>
    <row r="743" spans="2:59" x14ac:dyDescent="0.45">
      <c r="B743" s="2"/>
      <c r="C743" s="2"/>
      <c r="D743" s="2"/>
      <c r="E743" s="2"/>
      <c r="F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row>
    <row r="744" spans="2:59" x14ac:dyDescent="0.45">
      <c r="B744" s="2"/>
      <c r="C744" s="2"/>
      <c r="D744" s="2"/>
      <c r="E744" s="2"/>
      <c r="F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row>
    <row r="745" spans="2:59" x14ac:dyDescent="0.45">
      <c r="B745" s="2"/>
      <c r="C745" s="2"/>
      <c r="D745" s="2"/>
      <c r="E745" s="2"/>
      <c r="F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row>
    <row r="746" spans="2:59" x14ac:dyDescent="0.45">
      <c r="B746" s="2"/>
      <c r="C746" s="2"/>
      <c r="D746" s="2"/>
      <c r="E746" s="2"/>
      <c r="F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row>
    <row r="747" spans="2:59" x14ac:dyDescent="0.45">
      <c r="B747" s="2"/>
      <c r="C747" s="2"/>
      <c r="D747" s="2"/>
      <c r="E747" s="2"/>
      <c r="F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row>
    <row r="748" spans="2:59" x14ac:dyDescent="0.45">
      <c r="B748" s="2"/>
      <c r="C748" s="2"/>
      <c r="D748" s="2"/>
      <c r="E748" s="2"/>
      <c r="F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row>
    <row r="749" spans="2:59" x14ac:dyDescent="0.45">
      <c r="B749" s="2"/>
      <c r="C749" s="2"/>
      <c r="D749" s="2"/>
      <c r="E749" s="2"/>
      <c r="F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row>
    <row r="750" spans="2:59" x14ac:dyDescent="0.45">
      <c r="B750" s="2"/>
      <c r="C750" s="2"/>
      <c r="D750" s="2"/>
      <c r="E750" s="2"/>
      <c r="F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row>
    <row r="751" spans="2:59" x14ac:dyDescent="0.45">
      <c r="B751" s="2"/>
      <c r="C751" s="2"/>
      <c r="D751" s="2"/>
      <c r="E751" s="2"/>
      <c r="F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row>
    <row r="752" spans="2:59" x14ac:dyDescent="0.45">
      <c r="B752" s="2"/>
      <c r="C752" s="2"/>
      <c r="D752" s="2"/>
      <c r="E752" s="2"/>
      <c r="F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row>
    <row r="753" spans="2:59" x14ac:dyDescent="0.45">
      <c r="B753" s="2"/>
      <c r="C753" s="2"/>
      <c r="D753" s="2"/>
      <c r="E753" s="2"/>
      <c r="F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row>
    <row r="754" spans="2:59" x14ac:dyDescent="0.45">
      <c r="B754" s="2"/>
      <c r="C754" s="2"/>
      <c r="D754" s="2"/>
      <c r="E754" s="2"/>
      <c r="F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row>
    <row r="755" spans="2:59" x14ac:dyDescent="0.45">
      <c r="B755" s="2"/>
      <c r="C755" s="2"/>
      <c r="D755" s="2"/>
      <c r="E755" s="2"/>
      <c r="F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row>
    <row r="756" spans="2:59" x14ac:dyDescent="0.45">
      <c r="B756" s="2"/>
      <c r="C756" s="2"/>
      <c r="D756" s="2"/>
      <c r="E756" s="2"/>
      <c r="F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row>
    <row r="757" spans="2:59" x14ac:dyDescent="0.45">
      <c r="B757" s="2"/>
      <c r="C757" s="2"/>
      <c r="D757" s="2"/>
      <c r="E757" s="2"/>
      <c r="F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row>
    <row r="758" spans="2:59" x14ac:dyDescent="0.45">
      <c r="B758" s="2"/>
      <c r="C758" s="2"/>
      <c r="D758" s="2"/>
      <c r="E758" s="2"/>
      <c r="F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row>
    <row r="759" spans="2:59" x14ac:dyDescent="0.45">
      <c r="B759" s="2"/>
      <c r="C759" s="2"/>
      <c r="D759" s="2"/>
      <c r="E759" s="2"/>
      <c r="F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row>
    <row r="760" spans="2:59" x14ac:dyDescent="0.45">
      <c r="B760" s="2"/>
      <c r="C760" s="2"/>
      <c r="D760" s="2"/>
      <c r="E760" s="2"/>
      <c r="F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row>
    <row r="761" spans="2:59" x14ac:dyDescent="0.45">
      <c r="B761" s="2"/>
      <c r="C761" s="2"/>
      <c r="D761" s="2"/>
      <c r="E761" s="2"/>
      <c r="F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row>
    <row r="762" spans="2:59" x14ac:dyDescent="0.45">
      <c r="B762" s="2"/>
      <c r="C762" s="2"/>
      <c r="D762" s="2"/>
      <c r="E762" s="2"/>
      <c r="F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row>
    <row r="763" spans="2:59" x14ac:dyDescent="0.45">
      <c r="B763" s="2"/>
      <c r="C763" s="2"/>
      <c r="D763" s="2"/>
      <c r="E763" s="2"/>
      <c r="F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row>
    <row r="764" spans="2:59" x14ac:dyDescent="0.45">
      <c r="B764" s="2"/>
      <c r="C764" s="2"/>
      <c r="D764" s="2"/>
      <c r="E764" s="2"/>
      <c r="F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row>
    <row r="765" spans="2:59" x14ac:dyDescent="0.45">
      <c r="B765" s="2"/>
      <c r="C765" s="2"/>
      <c r="D765" s="2"/>
      <c r="E765" s="2"/>
      <c r="F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row>
    <row r="766" spans="2:59" x14ac:dyDescent="0.45">
      <c r="B766" s="2"/>
      <c r="C766" s="2"/>
      <c r="D766" s="2"/>
      <c r="E766" s="2"/>
      <c r="F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row>
    <row r="767" spans="2:59" x14ac:dyDescent="0.45">
      <c r="B767" s="2"/>
      <c r="C767" s="2"/>
      <c r="D767" s="2"/>
      <c r="E767" s="2"/>
      <c r="F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row>
    <row r="768" spans="2:59" x14ac:dyDescent="0.45">
      <c r="B768" s="2"/>
      <c r="C768" s="2"/>
      <c r="D768" s="2"/>
      <c r="E768" s="2"/>
      <c r="F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row>
    <row r="769" spans="2:59" x14ac:dyDescent="0.45">
      <c r="B769" s="2"/>
      <c r="C769" s="2"/>
      <c r="D769" s="2"/>
      <c r="E769" s="2"/>
      <c r="F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row>
    <row r="770" spans="2:59" x14ac:dyDescent="0.45">
      <c r="B770" s="2"/>
      <c r="C770" s="2"/>
      <c r="D770" s="2"/>
      <c r="E770" s="2"/>
      <c r="F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row>
    <row r="771" spans="2:59" x14ac:dyDescent="0.45">
      <c r="B771" s="2"/>
      <c r="C771" s="2"/>
      <c r="D771" s="2"/>
      <c r="E771" s="2"/>
      <c r="F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row>
    <row r="772" spans="2:59" x14ac:dyDescent="0.45">
      <c r="B772" s="2"/>
      <c r="C772" s="2"/>
      <c r="D772" s="2"/>
      <c r="E772" s="2"/>
      <c r="F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row>
    <row r="773" spans="2:59" x14ac:dyDescent="0.45">
      <c r="B773" s="2"/>
      <c r="C773" s="2"/>
      <c r="D773" s="2"/>
      <c r="E773" s="2"/>
      <c r="F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row>
    <row r="774" spans="2:59" x14ac:dyDescent="0.45">
      <c r="B774" s="2"/>
      <c r="C774" s="2"/>
      <c r="D774" s="2"/>
      <c r="E774" s="2"/>
      <c r="F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row>
    <row r="775" spans="2:59" x14ac:dyDescent="0.45">
      <c r="B775" s="2"/>
      <c r="C775" s="2"/>
      <c r="D775" s="2"/>
      <c r="E775" s="2"/>
      <c r="F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row>
    <row r="776" spans="2:59" x14ac:dyDescent="0.45">
      <c r="B776" s="2"/>
      <c r="C776" s="2"/>
      <c r="D776" s="2"/>
      <c r="E776" s="2"/>
      <c r="F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row>
    <row r="777" spans="2:59" x14ac:dyDescent="0.45">
      <c r="B777" s="2"/>
      <c r="C777" s="2"/>
      <c r="D777" s="2"/>
      <c r="E777" s="2"/>
      <c r="F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row>
    <row r="778" spans="2:59" x14ac:dyDescent="0.45">
      <c r="B778" s="2"/>
      <c r="C778" s="2"/>
      <c r="D778" s="2"/>
      <c r="E778" s="2"/>
      <c r="F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row>
    <row r="779" spans="2:59" x14ac:dyDescent="0.45">
      <c r="B779" s="2"/>
      <c r="C779" s="2"/>
      <c r="D779" s="2"/>
      <c r="E779" s="2"/>
      <c r="F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row>
    <row r="780" spans="2:59" x14ac:dyDescent="0.45">
      <c r="B780" s="2"/>
      <c r="C780" s="2"/>
      <c r="D780" s="2"/>
      <c r="E780" s="2"/>
      <c r="F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row>
    <row r="781" spans="2:59" x14ac:dyDescent="0.45">
      <c r="B781" s="2"/>
      <c r="C781" s="2"/>
      <c r="D781" s="2"/>
      <c r="E781" s="2"/>
      <c r="F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row>
    <row r="782" spans="2:59" x14ac:dyDescent="0.45">
      <c r="B782" s="2"/>
      <c r="C782" s="2"/>
      <c r="D782" s="2"/>
      <c r="E782" s="2"/>
      <c r="F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row>
    <row r="783" spans="2:59" x14ac:dyDescent="0.45">
      <c r="B783" s="2"/>
      <c r="C783" s="2"/>
      <c r="D783" s="2"/>
      <c r="E783" s="2"/>
      <c r="F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row>
    <row r="784" spans="2:59" x14ac:dyDescent="0.45">
      <c r="B784" s="2"/>
      <c r="C784" s="2"/>
      <c r="D784" s="2"/>
      <c r="E784" s="2"/>
      <c r="F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row>
    <row r="785" spans="2:59" x14ac:dyDescent="0.45">
      <c r="B785" s="2"/>
      <c r="C785" s="2"/>
      <c r="D785" s="2"/>
      <c r="E785" s="2"/>
      <c r="F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row>
    <row r="786" spans="2:59" x14ac:dyDescent="0.45">
      <c r="B786" s="2"/>
      <c r="C786" s="2"/>
      <c r="D786" s="2"/>
      <c r="E786" s="2"/>
      <c r="F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row>
    <row r="787" spans="2:59" x14ac:dyDescent="0.45">
      <c r="B787" s="2"/>
      <c r="C787" s="2"/>
      <c r="D787" s="2"/>
      <c r="E787" s="2"/>
      <c r="F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row>
    <row r="788" spans="2:59" x14ac:dyDescent="0.45">
      <c r="B788" s="2"/>
      <c r="C788" s="2"/>
      <c r="D788" s="2"/>
      <c r="E788" s="2"/>
      <c r="F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row>
    <row r="789" spans="2:59" x14ac:dyDescent="0.45">
      <c r="B789" s="2"/>
      <c r="C789" s="2"/>
      <c r="D789" s="2"/>
      <c r="E789" s="2"/>
      <c r="F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row>
    <row r="790" spans="2:59" x14ac:dyDescent="0.45">
      <c r="B790" s="2"/>
      <c r="C790" s="2"/>
      <c r="D790" s="2"/>
      <c r="E790" s="2"/>
      <c r="F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row>
    <row r="791" spans="2:59" x14ac:dyDescent="0.45">
      <c r="B791" s="2"/>
      <c r="C791" s="2"/>
      <c r="D791" s="2"/>
      <c r="E791" s="2"/>
      <c r="F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row>
    <row r="792" spans="2:59" x14ac:dyDescent="0.45">
      <c r="B792" s="2"/>
      <c r="C792" s="2"/>
      <c r="D792" s="2"/>
      <c r="E792" s="2"/>
      <c r="F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row>
    <row r="793" spans="2:59" x14ac:dyDescent="0.45">
      <c r="B793" s="2"/>
      <c r="C793" s="2"/>
      <c r="D793" s="2"/>
      <c r="E793" s="2"/>
      <c r="F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row>
    <row r="794" spans="2:59" x14ac:dyDescent="0.45">
      <c r="B794" s="2"/>
      <c r="C794" s="2"/>
      <c r="D794" s="2"/>
      <c r="E794" s="2"/>
      <c r="F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row>
    <row r="795" spans="2:59" x14ac:dyDescent="0.45">
      <c r="B795" s="2"/>
      <c r="C795" s="2"/>
      <c r="D795" s="2"/>
      <c r="E795" s="2"/>
      <c r="F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row>
    <row r="796" spans="2:59" x14ac:dyDescent="0.45">
      <c r="B796" s="2"/>
      <c r="C796" s="2"/>
      <c r="D796" s="2"/>
      <c r="E796" s="2"/>
      <c r="F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row>
    <row r="797" spans="2:59" x14ac:dyDescent="0.45">
      <c r="B797" s="2"/>
      <c r="C797" s="2"/>
      <c r="D797" s="2"/>
      <c r="E797" s="2"/>
      <c r="F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row>
    <row r="798" spans="2:59" x14ac:dyDescent="0.45">
      <c r="B798" s="2"/>
      <c r="C798" s="2"/>
      <c r="D798" s="2"/>
      <c r="E798" s="2"/>
      <c r="F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row>
    <row r="799" spans="2:59" x14ac:dyDescent="0.45">
      <c r="B799" s="2"/>
      <c r="C799" s="2"/>
      <c r="D799" s="2"/>
      <c r="E799" s="2"/>
      <c r="F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row>
    <row r="800" spans="2:59" x14ac:dyDescent="0.45">
      <c r="B800" s="2"/>
      <c r="C800" s="2"/>
      <c r="D800" s="2"/>
      <c r="E800" s="2"/>
      <c r="F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row>
    <row r="801" spans="2:59" x14ac:dyDescent="0.45">
      <c r="B801" s="2"/>
      <c r="C801" s="2"/>
      <c r="D801" s="2"/>
      <c r="E801" s="2"/>
      <c r="F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row>
    <row r="802" spans="2:59" x14ac:dyDescent="0.45">
      <c r="B802" s="2"/>
      <c r="C802" s="2"/>
      <c r="D802" s="2"/>
      <c r="E802" s="2"/>
      <c r="F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row>
    <row r="803" spans="2:59" x14ac:dyDescent="0.45">
      <c r="B803" s="2"/>
      <c r="C803" s="2"/>
      <c r="D803" s="2"/>
      <c r="E803" s="2"/>
      <c r="F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row>
    <row r="804" spans="2:59" x14ac:dyDescent="0.45">
      <c r="B804" s="2"/>
      <c r="C804" s="2"/>
      <c r="D804" s="2"/>
      <c r="E804" s="2"/>
      <c r="F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row>
    <row r="805" spans="2:59" x14ac:dyDescent="0.45">
      <c r="B805" s="2"/>
      <c r="C805" s="2"/>
      <c r="D805" s="2"/>
      <c r="E805" s="2"/>
      <c r="F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row>
    <row r="806" spans="2:59" x14ac:dyDescent="0.45">
      <c r="B806" s="2"/>
      <c r="C806" s="2"/>
      <c r="D806" s="2"/>
      <c r="E806" s="2"/>
      <c r="F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row>
    <row r="807" spans="2:59" x14ac:dyDescent="0.45">
      <c r="B807" s="2"/>
      <c r="C807" s="2"/>
      <c r="D807" s="2"/>
      <c r="E807" s="2"/>
      <c r="F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row>
    <row r="808" spans="2:59" x14ac:dyDescent="0.45">
      <c r="B808" s="2"/>
      <c r="C808" s="2"/>
      <c r="D808" s="2"/>
      <c r="E808" s="2"/>
      <c r="F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row>
    <row r="809" spans="2:59" x14ac:dyDescent="0.45">
      <c r="B809" s="2"/>
      <c r="C809" s="2"/>
      <c r="D809" s="2"/>
      <c r="E809" s="2"/>
      <c r="F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row>
    <row r="810" spans="2:59" x14ac:dyDescent="0.45">
      <c r="B810" s="2"/>
      <c r="C810" s="2"/>
      <c r="D810" s="2"/>
      <c r="E810" s="2"/>
      <c r="F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row>
    <row r="811" spans="2:59" x14ac:dyDescent="0.45">
      <c r="B811" s="2"/>
      <c r="C811" s="2"/>
      <c r="D811" s="2"/>
      <c r="E811" s="2"/>
      <c r="F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row>
    <row r="812" spans="2:59" x14ac:dyDescent="0.45">
      <c r="B812" s="2"/>
      <c r="C812" s="2"/>
      <c r="D812" s="2"/>
      <c r="E812" s="2"/>
      <c r="F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row>
    <row r="813" spans="2:59" x14ac:dyDescent="0.45">
      <c r="B813" s="2"/>
      <c r="C813" s="2"/>
      <c r="D813" s="2"/>
      <c r="E813" s="2"/>
      <c r="F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row>
    <row r="814" spans="2:59" x14ac:dyDescent="0.45">
      <c r="B814" s="2"/>
      <c r="C814" s="2"/>
      <c r="D814" s="2"/>
      <c r="E814" s="2"/>
      <c r="F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row>
    <row r="815" spans="2:59" x14ac:dyDescent="0.45">
      <c r="B815" s="2"/>
      <c r="C815" s="2"/>
      <c r="D815" s="2"/>
      <c r="E815" s="2"/>
      <c r="F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row>
    <row r="816" spans="2:59" x14ac:dyDescent="0.45">
      <c r="B816" s="2"/>
      <c r="C816" s="2"/>
      <c r="D816" s="2"/>
      <c r="E816" s="2"/>
      <c r="F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row>
    <row r="817" spans="2:59" x14ac:dyDescent="0.45">
      <c r="B817" s="2"/>
      <c r="C817" s="2"/>
      <c r="D817" s="2"/>
      <c r="E817" s="2"/>
      <c r="F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row>
    <row r="818" spans="2:59" x14ac:dyDescent="0.45">
      <c r="B818" s="2"/>
      <c r="C818" s="2"/>
      <c r="D818" s="2"/>
      <c r="E818" s="2"/>
      <c r="F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row>
    <row r="819" spans="2:59" x14ac:dyDescent="0.45">
      <c r="B819" s="2"/>
      <c r="C819" s="2"/>
      <c r="D819" s="2"/>
      <c r="E819" s="2"/>
      <c r="F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row>
    <row r="820" spans="2:59" x14ac:dyDescent="0.45">
      <c r="B820" s="2"/>
      <c r="C820" s="2"/>
      <c r="D820" s="2"/>
      <c r="E820" s="2"/>
      <c r="F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row>
    <row r="821" spans="2:59" x14ac:dyDescent="0.45">
      <c r="B821" s="2"/>
      <c r="C821" s="2"/>
      <c r="D821" s="2"/>
      <c r="E821" s="2"/>
      <c r="F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row>
    <row r="822" spans="2:59" x14ac:dyDescent="0.45">
      <c r="B822" s="2"/>
      <c r="C822" s="2"/>
      <c r="D822" s="2"/>
      <c r="E822" s="2"/>
      <c r="F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row>
    <row r="823" spans="2:59" x14ac:dyDescent="0.45">
      <c r="B823" s="2"/>
      <c r="C823" s="2"/>
      <c r="D823" s="2"/>
      <c r="E823" s="2"/>
      <c r="F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row>
    <row r="824" spans="2:59" x14ac:dyDescent="0.45">
      <c r="B824" s="2"/>
      <c r="C824" s="2"/>
      <c r="D824" s="2"/>
      <c r="E824" s="2"/>
      <c r="F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row>
    <row r="825" spans="2:59" x14ac:dyDescent="0.45">
      <c r="B825" s="2"/>
      <c r="C825" s="2"/>
      <c r="D825" s="2"/>
      <c r="E825" s="2"/>
      <c r="F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row>
    <row r="826" spans="2:59" x14ac:dyDescent="0.45">
      <c r="B826" s="2"/>
      <c r="C826" s="2"/>
      <c r="D826" s="2"/>
      <c r="E826" s="2"/>
      <c r="F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row>
    <row r="827" spans="2:59" x14ac:dyDescent="0.45">
      <c r="B827" s="2"/>
      <c r="C827" s="2"/>
      <c r="D827" s="2"/>
      <c r="E827" s="2"/>
      <c r="F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row>
    <row r="828" spans="2:59" x14ac:dyDescent="0.45">
      <c r="B828" s="2"/>
      <c r="C828" s="2"/>
      <c r="D828" s="2"/>
      <c r="E828" s="2"/>
      <c r="F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row>
    <row r="829" spans="2:59" x14ac:dyDescent="0.45">
      <c r="B829" s="2"/>
      <c r="C829" s="2"/>
      <c r="D829" s="2"/>
      <c r="E829" s="2"/>
      <c r="F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row>
    <row r="830" spans="2:59" x14ac:dyDescent="0.45">
      <c r="B830" s="2"/>
      <c r="C830" s="2"/>
      <c r="D830" s="2"/>
      <c r="E830" s="2"/>
      <c r="F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row>
    <row r="831" spans="2:59" x14ac:dyDescent="0.45">
      <c r="B831" s="2"/>
      <c r="C831" s="2"/>
      <c r="D831" s="2"/>
      <c r="E831" s="2"/>
      <c r="F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row>
    <row r="832" spans="2:59" x14ac:dyDescent="0.45">
      <c r="B832" s="2"/>
      <c r="C832" s="2"/>
      <c r="D832" s="2"/>
      <c r="E832" s="2"/>
      <c r="F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row>
    <row r="833" spans="2:59" x14ac:dyDescent="0.45">
      <c r="B833" s="2"/>
      <c r="C833" s="2"/>
      <c r="D833" s="2"/>
      <c r="E833" s="2"/>
      <c r="F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row>
    <row r="834" spans="2:59" x14ac:dyDescent="0.45">
      <c r="B834" s="2"/>
      <c r="C834" s="2"/>
      <c r="D834" s="2"/>
      <c r="E834" s="2"/>
      <c r="F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row>
    <row r="835" spans="2:59" x14ac:dyDescent="0.45">
      <c r="B835" s="2"/>
      <c r="C835" s="2"/>
      <c r="D835" s="2"/>
      <c r="E835" s="2"/>
      <c r="F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row>
    <row r="836" spans="2:59" x14ac:dyDescent="0.45">
      <c r="B836" s="2"/>
      <c r="C836" s="2"/>
      <c r="D836" s="2"/>
      <c r="E836" s="2"/>
      <c r="F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row>
    <row r="837" spans="2:59" x14ac:dyDescent="0.45">
      <c r="B837" s="2"/>
      <c r="C837" s="2"/>
      <c r="D837" s="2"/>
      <c r="E837" s="2"/>
      <c r="F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row>
    <row r="838" spans="2:59" x14ac:dyDescent="0.45">
      <c r="B838" s="2"/>
      <c r="C838" s="2"/>
      <c r="D838" s="2"/>
      <c r="E838" s="2"/>
      <c r="F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row>
    <row r="839" spans="2:59" x14ac:dyDescent="0.45">
      <c r="B839" s="2"/>
      <c r="C839" s="2"/>
      <c r="D839" s="2"/>
      <c r="E839" s="2"/>
      <c r="F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row>
    <row r="840" spans="2:59" x14ac:dyDescent="0.45">
      <c r="B840" s="2"/>
      <c r="C840" s="2"/>
      <c r="D840" s="2"/>
      <c r="E840" s="2"/>
      <c r="F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row>
    <row r="841" spans="2:59" x14ac:dyDescent="0.45">
      <c r="B841" s="2"/>
      <c r="C841" s="2"/>
      <c r="D841" s="2"/>
      <c r="E841" s="2"/>
      <c r="F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row>
    <row r="842" spans="2:59" x14ac:dyDescent="0.45">
      <c r="B842" s="2"/>
      <c r="C842" s="2"/>
      <c r="D842" s="2"/>
      <c r="E842" s="2"/>
      <c r="F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row>
    <row r="843" spans="2:59" x14ac:dyDescent="0.45">
      <c r="B843" s="2"/>
      <c r="C843" s="2"/>
      <c r="D843" s="2"/>
      <c r="E843" s="2"/>
      <c r="F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row>
    <row r="844" spans="2:59" x14ac:dyDescent="0.45">
      <c r="B844" s="2"/>
      <c r="C844" s="2"/>
      <c r="D844" s="2"/>
      <c r="E844" s="2"/>
      <c r="F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row>
    <row r="845" spans="2:59" x14ac:dyDescent="0.45">
      <c r="B845" s="2"/>
      <c r="C845" s="2"/>
      <c r="D845" s="2"/>
      <c r="E845" s="2"/>
      <c r="F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row>
    <row r="846" spans="2:59" x14ac:dyDescent="0.45">
      <c r="B846" s="2"/>
      <c r="C846" s="2"/>
      <c r="D846" s="2"/>
      <c r="E846" s="2"/>
      <c r="F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row>
    <row r="847" spans="2:59" x14ac:dyDescent="0.45">
      <c r="B847" s="2"/>
      <c r="C847" s="2"/>
      <c r="D847" s="2"/>
      <c r="E847" s="2"/>
      <c r="F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row>
    <row r="848" spans="2:59" x14ac:dyDescent="0.45">
      <c r="B848" s="2"/>
      <c r="C848" s="2"/>
      <c r="D848" s="2"/>
      <c r="E848" s="2"/>
      <c r="F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row>
    <row r="849" spans="2:59" x14ac:dyDescent="0.45">
      <c r="B849" s="2"/>
      <c r="C849" s="2"/>
      <c r="D849" s="2"/>
      <c r="E849" s="2"/>
      <c r="F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row>
    <row r="850" spans="2:59" x14ac:dyDescent="0.45">
      <c r="B850" s="2"/>
      <c r="C850" s="2"/>
      <c r="D850" s="2"/>
      <c r="E850" s="2"/>
      <c r="F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row>
    <row r="851" spans="2:59" x14ac:dyDescent="0.45">
      <c r="B851" s="2"/>
      <c r="C851" s="2"/>
      <c r="D851" s="2"/>
      <c r="E851" s="2"/>
      <c r="F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row>
    <row r="852" spans="2:59" x14ac:dyDescent="0.45">
      <c r="B852" s="2"/>
      <c r="C852" s="2"/>
      <c r="D852" s="2"/>
      <c r="E852" s="2"/>
      <c r="F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row>
    <row r="853" spans="2:59" x14ac:dyDescent="0.45">
      <c r="B853" s="2"/>
      <c r="C853" s="2"/>
      <c r="D853" s="2"/>
      <c r="E853" s="2"/>
      <c r="F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row>
    <row r="854" spans="2:59" x14ac:dyDescent="0.45">
      <c r="B854" s="2"/>
      <c r="C854" s="2"/>
      <c r="D854" s="2"/>
      <c r="E854" s="2"/>
      <c r="F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row>
    <row r="855" spans="2:59" x14ac:dyDescent="0.45">
      <c r="B855" s="2"/>
      <c r="C855" s="2"/>
      <c r="D855" s="2"/>
      <c r="E855" s="2"/>
      <c r="F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row>
    <row r="856" spans="2:59" x14ac:dyDescent="0.45">
      <c r="B856" s="2"/>
      <c r="C856" s="2"/>
      <c r="D856" s="2"/>
      <c r="E856" s="2"/>
      <c r="F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row>
    <row r="857" spans="2:59" x14ac:dyDescent="0.45">
      <c r="B857" s="2"/>
      <c r="C857" s="2"/>
      <c r="D857" s="2"/>
      <c r="E857" s="2"/>
      <c r="F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row>
    <row r="858" spans="2:59" x14ac:dyDescent="0.45">
      <c r="B858" s="2"/>
      <c r="C858" s="2"/>
      <c r="D858" s="2"/>
      <c r="E858" s="2"/>
      <c r="F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row>
    <row r="859" spans="2:59" x14ac:dyDescent="0.45">
      <c r="B859" s="2"/>
      <c r="C859" s="2"/>
      <c r="D859" s="2"/>
      <c r="E859" s="2"/>
      <c r="F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row>
    <row r="860" spans="2:59" x14ac:dyDescent="0.45">
      <c r="B860" s="2"/>
      <c r="C860" s="2"/>
      <c r="D860" s="2"/>
      <c r="E860" s="2"/>
      <c r="F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row>
    <row r="861" spans="2:59" x14ac:dyDescent="0.45">
      <c r="B861" s="2"/>
      <c r="C861" s="2"/>
      <c r="D861" s="2"/>
      <c r="E861" s="2"/>
      <c r="F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row>
    <row r="862" spans="2:59" x14ac:dyDescent="0.45">
      <c r="B862" s="2"/>
      <c r="C862" s="2"/>
      <c r="D862" s="2"/>
      <c r="E862" s="2"/>
      <c r="F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row>
    <row r="863" spans="2:59" x14ac:dyDescent="0.45">
      <c r="B863" s="2"/>
      <c r="C863" s="2"/>
      <c r="D863" s="2"/>
      <c r="E863" s="2"/>
      <c r="F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row>
    <row r="864" spans="2:59" x14ac:dyDescent="0.45">
      <c r="B864" s="2"/>
      <c r="C864" s="2"/>
      <c r="D864" s="2"/>
      <c r="E864" s="2"/>
      <c r="F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row>
    <row r="865" spans="2:59" x14ac:dyDescent="0.45">
      <c r="B865" s="2"/>
      <c r="C865" s="2"/>
      <c r="D865" s="2"/>
      <c r="E865" s="2"/>
      <c r="F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row>
    <row r="866" spans="2:59" x14ac:dyDescent="0.45">
      <c r="B866" s="2"/>
      <c r="C866" s="2"/>
      <c r="D866" s="2"/>
      <c r="E866" s="2"/>
      <c r="F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row>
    <row r="867" spans="2:59" x14ac:dyDescent="0.45">
      <c r="B867" s="2"/>
      <c r="C867" s="2"/>
      <c r="D867" s="2"/>
      <c r="E867" s="2"/>
      <c r="F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row>
    <row r="868" spans="2:59" x14ac:dyDescent="0.45">
      <c r="B868" s="2"/>
      <c r="C868" s="2"/>
      <c r="D868" s="2"/>
      <c r="E868" s="2"/>
      <c r="F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row>
    <row r="869" spans="2:59" x14ac:dyDescent="0.45">
      <c r="B869" s="2"/>
      <c r="C869" s="2"/>
      <c r="D869" s="2"/>
      <c r="E869" s="2"/>
      <c r="F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row>
    <row r="870" spans="2:59" x14ac:dyDescent="0.45">
      <c r="B870" s="2"/>
      <c r="C870" s="2"/>
      <c r="D870" s="2"/>
      <c r="E870" s="2"/>
      <c r="F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row>
    <row r="871" spans="2:59" x14ac:dyDescent="0.45">
      <c r="B871" s="2"/>
      <c r="C871" s="2"/>
      <c r="D871" s="2"/>
      <c r="E871" s="2"/>
      <c r="F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row>
    <row r="872" spans="2:59" x14ac:dyDescent="0.45">
      <c r="B872" s="2"/>
      <c r="C872" s="2"/>
      <c r="D872" s="2"/>
      <c r="E872" s="2"/>
      <c r="F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row>
    <row r="873" spans="2:59" x14ac:dyDescent="0.45">
      <c r="B873" s="2"/>
      <c r="C873" s="2"/>
      <c r="D873" s="2"/>
      <c r="E873" s="2"/>
      <c r="F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row>
    <row r="874" spans="2:59" x14ac:dyDescent="0.45">
      <c r="B874" s="2"/>
      <c r="C874" s="2"/>
      <c r="D874" s="2"/>
      <c r="E874" s="2"/>
      <c r="F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row>
    <row r="875" spans="2:59" x14ac:dyDescent="0.45">
      <c r="B875" s="2"/>
      <c r="C875" s="2"/>
      <c r="D875" s="2"/>
      <c r="E875" s="2"/>
      <c r="F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row>
    <row r="876" spans="2:59" x14ac:dyDescent="0.45">
      <c r="B876" s="2"/>
      <c r="C876" s="2"/>
      <c r="D876" s="2"/>
      <c r="E876" s="2"/>
      <c r="F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row>
    <row r="877" spans="2:59" x14ac:dyDescent="0.45">
      <c r="B877" s="2"/>
      <c r="C877" s="2"/>
      <c r="D877" s="2"/>
      <c r="E877" s="2"/>
      <c r="F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row>
    <row r="878" spans="2:59" x14ac:dyDescent="0.45">
      <c r="B878" s="2"/>
      <c r="C878" s="2"/>
      <c r="D878" s="2"/>
      <c r="E878" s="2"/>
      <c r="F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row>
    <row r="879" spans="2:59" x14ac:dyDescent="0.45">
      <c r="B879" s="2"/>
      <c r="C879" s="2"/>
      <c r="D879" s="2"/>
      <c r="E879" s="2"/>
      <c r="F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row>
    <row r="880" spans="2:59" x14ac:dyDescent="0.45">
      <c r="B880" s="2"/>
      <c r="C880" s="2"/>
      <c r="D880" s="2"/>
      <c r="E880" s="2"/>
      <c r="F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row>
    <row r="881" spans="2:59" x14ac:dyDescent="0.45">
      <c r="B881" s="2"/>
      <c r="C881" s="2"/>
      <c r="D881" s="2"/>
      <c r="E881" s="2"/>
      <c r="F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row>
    <row r="882" spans="2:59" x14ac:dyDescent="0.45">
      <c r="B882" s="2"/>
      <c r="C882" s="2"/>
      <c r="D882" s="2"/>
      <c r="E882" s="2"/>
      <c r="F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row>
    <row r="883" spans="2:59" x14ac:dyDescent="0.45">
      <c r="B883" s="2"/>
      <c r="C883" s="2"/>
      <c r="D883" s="2"/>
      <c r="E883" s="2"/>
      <c r="F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row>
    <row r="884" spans="2:59" x14ac:dyDescent="0.45">
      <c r="B884" s="2"/>
      <c r="C884" s="2"/>
      <c r="D884" s="2"/>
      <c r="E884" s="2"/>
      <c r="F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row>
    <row r="885" spans="2:59" x14ac:dyDescent="0.45">
      <c r="B885" s="2"/>
      <c r="C885" s="2"/>
      <c r="D885" s="2"/>
      <c r="E885" s="2"/>
      <c r="F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row>
    <row r="886" spans="2:59" x14ac:dyDescent="0.45">
      <c r="B886" s="2"/>
      <c r="C886" s="2"/>
      <c r="D886" s="2"/>
      <c r="E886" s="2"/>
      <c r="F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row>
    <row r="887" spans="2:59" x14ac:dyDescent="0.45">
      <c r="B887" s="2"/>
      <c r="C887" s="2"/>
      <c r="D887" s="2"/>
      <c r="E887" s="2"/>
      <c r="F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row>
    <row r="888" spans="2:59" x14ac:dyDescent="0.45">
      <c r="B888" s="2"/>
      <c r="C888" s="2"/>
      <c r="D888" s="2"/>
      <c r="E888" s="2"/>
      <c r="F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row>
    <row r="889" spans="2:59" x14ac:dyDescent="0.45">
      <c r="B889" s="2"/>
      <c r="C889" s="2"/>
      <c r="D889" s="2"/>
      <c r="E889" s="2"/>
      <c r="F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row>
    <row r="890" spans="2:59" x14ac:dyDescent="0.45">
      <c r="B890" s="2"/>
      <c r="C890" s="2"/>
      <c r="D890" s="2"/>
      <c r="E890" s="2"/>
      <c r="F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row>
    <row r="891" spans="2:59" x14ac:dyDescent="0.45">
      <c r="B891" s="2"/>
      <c r="C891" s="2"/>
      <c r="D891" s="2"/>
      <c r="E891" s="2"/>
      <c r="F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row>
    <row r="892" spans="2:59" x14ac:dyDescent="0.45">
      <c r="B892" s="2"/>
      <c r="C892" s="2"/>
      <c r="D892" s="2"/>
      <c r="E892" s="2"/>
      <c r="F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row>
    <row r="893" spans="2:59" x14ac:dyDescent="0.45">
      <c r="B893" s="2"/>
      <c r="C893" s="2"/>
      <c r="D893" s="2"/>
      <c r="E893" s="2"/>
      <c r="F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row>
    <row r="894" spans="2:59" x14ac:dyDescent="0.45">
      <c r="B894" s="2"/>
      <c r="C894" s="2"/>
      <c r="D894" s="2"/>
      <c r="E894" s="2"/>
      <c r="F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row>
    <row r="895" spans="2:59" x14ac:dyDescent="0.45">
      <c r="B895" s="2"/>
      <c r="C895" s="2"/>
      <c r="D895" s="2"/>
      <c r="E895" s="2"/>
      <c r="F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row>
    <row r="896" spans="2:59" x14ac:dyDescent="0.45">
      <c r="B896" s="2"/>
      <c r="C896" s="2"/>
      <c r="D896" s="2"/>
      <c r="E896" s="2"/>
      <c r="F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row>
    <row r="897" spans="2:59" x14ac:dyDescent="0.45">
      <c r="B897" s="2"/>
      <c r="C897" s="2"/>
      <c r="D897" s="2"/>
      <c r="E897" s="2"/>
      <c r="F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row>
    <row r="898" spans="2:59" x14ac:dyDescent="0.45">
      <c r="B898" s="2"/>
      <c r="C898" s="2"/>
      <c r="D898" s="2"/>
      <c r="E898" s="2"/>
      <c r="F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row>
    <row r="899" spans="2:59" x14ac:dyDescent="0.45">
      <c r="B899" s="2"/>
      <c r="C899" s="2"/>
      <c r="D899" s="2"/>
      <c r="E899" s="2"/>
      <c r="F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row>
    <row r="900" spans="2:59" x14ac:dyDescent="0.45">
      <c r="B900" s="2"/>
      <c r="C900" s="2"/>
      <c r="D900" s="2"/>
      <c r="E900" s="2"/>
      <c r="F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row>
    <row r="901" spans="2:59" x14ac:dyDescent="0.45">
      <c r="B901" s="2"/>
      <c r="C901" s="2"/>
      <c r="D901" s="2"/>
      <c r="E901" s="2"/>
      <c r="F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row>
    <row r="902" spans="2:59" x14ac:dyDescent="0.45">
      <c r="B902" s="2"/>
      <c r="C902" s="2"/>
      <c r="D902" s="2"/>
      <c r="E902" s="2"/>
      <c r="F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row>
    <row r="903" spans="2:59" x14ac:dyDescent="0.45">
      <c r="B903" s="2"/>
      <c r="C903" s="2"/>
      <c r="D903" s="2"/>
      <c r="E903" s="2"/>
      <c r="F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row>
    <row r="904" spans="2:59" x14ac:dyDescent="0.45">
      <c r="B904" s="2"/>
      <c r="C904" s="2"/>
      <c r="D904" s="2"/>
      <c r="E904" s="2"/>
      <c r="F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row>
    <row r="905" spans="2:59" x14ac:dyDescent="0.45">
      <c r="B905" s="2"/>
      <c r="C905" s="2"/>
      <c r="D905" s="2"/>
      <c r="E905" s="2"/>
      <c r="F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row>
    <row r="906" spans="2:59" x14ac:dyDescent="0.45">
      <c r="B906" s="2"/>
      <c r="C906" s="2"/>
      <c r="D906" s="2"/>
      <c r="E906" s="2"/>
      <c r="F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row>
    <row r="907" spans="2:59" x14ac:dyDescent="0.45">
      <c r="B907" s="2"/>
      <c r="C907" s="2"/>
      <c r="D907" s="2"/>
      <c r="E907" s="2"/>
      <c r="F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row>
    <row r="908" spans="2:59" x14ac:dyDescent="0.45">
      <c r="B908" s="2"/>
      <c r="C908" s="2"/>
      <c r="D908" s="2"/>
      <c r="E908" s="2"/>
      <c r="F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row>
    <row r="909" spans="2:59" x14ac:dyDescent="0.45">
      <c r="B909" s="2"/>
      <c r="C909" s="2"/>
      <c r="D909" s="2"/>
      <c r="E909" s="2"/>
      <c r="F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row>
    <row r="910" spans="2:59" x14ac:dyDescent="0.45">
      <c r="B910" s="2"/>
      <c r="C910" s="2"/>
      <c r="D910" s="2"/>
      <c r="E910" s="2"/>
      <c r="F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row>
    <row r="911" spans="2:59" x14ac:dyDescent="0.45">
      <c r="B911" s="2"/>
      <c r="C911" s="2"/>
      <c r="D911" s="2"/>
      <c r="E911" s="2"/>
      <c r="F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row>
    <row r="912" spans="2:59" x14ac:dyDescent="0.45">
      <c r="B912" s="2"/>
      <c r="C912" s="2"/>
      <c r="D912" s="2"/>
      <c r="E912" s="2"/>
      <c r="F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row>
    <row r="913" spans="2:59" x14ac:dyDescent="0.45">
      <c r="B913" s="2"/>
      <c r="C913" s="2"/>
      <c r="D913" s="2"/>
      <c r="E913" s="2"/>
      <c r="F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row>
    <row r="914" spans="2:59" x14ac:dyDescent="0.45">
      <c r="B914" s="2"/>
      <c r="C914" s="2"/>
      <c r="D914" s="2"/>
      <c r="E914" s="2"/>
      <c r="F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row>
    <row r="915" spans="2:59" x14ac:dyDescent="0.45">
      <c r="B915" s="2"/>
      <c r="C915" s="2"/>
      <c r="D915" s="2"/>
      <c r="E915" s="2"/>
      <c r="F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row>
    <row r="916" spans="2:59" x14ac:dyDescent="0.45">
      <c r="B916" s="2"/>
      <c r="C916" s="2"/>
      <c r="D916" s="2"/>
      <c r="E916" s="2"/>
      <c r="F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row>
    <row r="917" spans="2:59" x14ac:dyDescent="0.45">
      <c r="B917" s="2"/>
      <c r="C917" s="2"/>
      <c r="D917" s="2"/>
      <c r="E917" s="2"/>
      <c r="F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row>
    <row r="918" spans="2:59" x14ac:dyDescent="0.45">
      <c r="B918" s="2"/>
      <c r="C918" s="2"/>
      <c r="D918" s="2"/>
      <c r="E918" s="2"/>
      <c r="F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row>
    <row r="919" spans="2:59" x14ac:dyDescent="0.45">
      <c r="B919" s="2"/>
      <c r="C919" s="2"/>
      <c r="D919" s="2"/>
      <c r="E919" s="2"/>
      <c r="F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row>
    <row r="920" spans="2:59" x14ac:dyDescent="0.45">
      <c r="B920" s="2"/>
      <c r="C920" s="2"/>
      <c r="D920" s="2"/>
      <c r="E920" s="2"/>
      <c r="F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row>
    <row r="921" spans="2:59" x14ac:dyDescent="0.45">
      <c r="B921" s="2"/>
      <c r="C921" s="2"/>
      <c r="D921" s="2"/>
      <c r="E921" s="2"/>
      <c r="F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row>
    <row r="922" spans="2:59" x14ac:dyDescent="0.45">
      <c r="B922" s="2"/>
      <c r="C922" s="2"/>
      <c r="D922" s="2"/>
      <c r="E922" s="2"/>
      <c r="F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row>
    <row r="923" spans="2:59" x14ac:dyDescent="0.45">
      <c r="B923" s="2"/>
      <c r="C923" s="2"/>
      <c r="D923" s="2"/>
      <c r="E923" s="2"/>
      <c r="F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row>
    <row r="924" spans="2:59" x14ac:dyDescent="0.45">
      <c r="B924" s="2"/>
      <c r="C924" s="2"/>
      <c r="D924" s="2"/>
      <c r="E924" s="2"/>
      <c r="F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row>
    <row r="925" spans="2:59" x14ac:dyDescent="0.45">
      <c r="B925" s="2"/>
      <c r="C925" s="2"/>
      <c r="D925" s="2"/>
      <c r="E925" s="2"/>
      <c r="F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row>
    <row r="926" spans="2:59" x14ac:dyDescent="0.45">
      <c r="B926" s="2"/>
      <c r="C926" s="2"/>
      <c r="D926" s="2"/>
      <c r="E926" s="2"/>
      <c r="F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row>
    <row r="927" spans="2:59" x14ac:dyDescent="0.45">
      <c r="B927" s="2"/>
      <c r="C927" s="2"/>
      <c r="D927" s="2"/>
      <c r="E927" s="2"/>
      <c r="F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row>
    <row r="928" spans="2:59" x14ac:dyDescent="0.45">
      <c r="B928" s="2"/>
      <c r="C928" s="2"/>
      <c r="D928" s="2"/>
      <c r="E928" s="2"/>
      <c r="F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row>
    <row r="929" spans="2:59" x14ac:dyDescent="0.45">
      <c r="B929" s="2"/>
      <c r="C929" s="2"/>
      <c r="D929" s="2"/>
      <c r="E929" s="2"/>
      <c r="F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row>
    <row r="930" spans="2:59" x14ac:dyDescent="0.45">
      <c r="B930" s="2"/>
      <c r="C930" s="2"/>
      <c r="D930" s="2"/>
      <c r="E930" s="2"/>
      <c r="F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row>
    <row r="931" spans="2:59" x14ac:dyDescent="0.45">
      <c r="B931" s="2"/>
      <c r="C931" s="2"/>
      <c r="D931" s="2"/>
      <c r="E931" s="2"/>
      <c r="F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row>
    <row r="932" spans="2:59" x14ac:dyDescent="0.45">
      <c r="B932" s="2"/>
      <c r="C932" s="2"/>
      <c r="D932" s="2"/>
      <c r="E932" s="2"/>
      <c r="F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row>
    <row r="933" spans="2:59" x14ac:dyDescent="0.45">
      <c r="B933" s="2"/>
      <c r="C933" s="2"/>
      <c r="D933" s="2"/>
      <c r="E933" s="2"/>
      <c r="F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row>
    <row r="934" spans="2:59" x14ac:dyDescent="0.45">
      <c r="B934" s="2"/>
      <c r="C934" s="2"/>
      <c r="D934" s="2"/>
      <c r="E934" s="2"/>
      <c r="F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row>
    <row r="935" spans="2:59" x14ac:dyDescent="0.45">
      <c r="B935" s="2"/>
      <c r="C935" s="2"/>
      <c r="D935" s="2"/>
      <c r="E935" s="2"/>
      <c r="F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row>
    <row r="936" spans="2:59" x14ac:dyDescent="0.45">
      <c r="B936" s="2"/>
      <c r="C936" s="2"/>
      <c r="D936" s="2"/>
      <c r="E936" s="2"/>
      <c r="F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row>
    <row r="937" spans="2:59" x14ac:dyDescent="0.45">
      <c r="B937" s="2"/>
      <c r="C937" s="2"/>
      <c r="D937" s="2"/>
      <c r="E937" s="2"/>
      <c r="F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row>
    <row r="938" spans="2:59" x14ac:dyDescent="0.45">
      <c r="B938" s="2"/>
      <c r="C938" s="2"/>
      <c r="D938" s="2"/>
      <c r="E938" s="2"/>
      <c r="F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row>
    <row r="939" spans="2:59" x14ac:dyDescent="0.45">
      <c r="B939" s="2"/>
      <c r="C939" s="2"/>
      <c r="D939" s="2"/>
      <c r="E939" s="2"/>
      <c r="F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row>
    <row r="940" spans="2:59" x14ac:dyDescent="0.45">
      <c r="B940" s="2"/>
      <c r="C940" s="2"/>
      <c r="D940" s="2"/>
      <c r="E940" s="2"/>
      <c r="F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row>
    <row r="941" spans="2:59" x14ac:dyDescent="0.45">
      <c r="B941" s="2"/>
      <c r="C941" s="2"/>
      <c r="D941" s="2"/>
      <c r="E941" s="2"/>
      <c r="F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row>
    <row r="942" spans="2:59" x14ac:dyDescent="0.45">
      <c r="B942" s="2"/>
      <c r="C942" s="2"/>
      <c r="D942" s="2"/>
      <c r="E942" s="2"/>
      <c r="F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row>
    <row r="943" spans="2:59" x14ac:dyDescent="0.45">
      <c r="B943" s="2"/>
      <c r="C943" s="2"/>
      <c r="D943" s="2"/>
      <c r="E943" s="2"/>
      <c r="F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row>
    <row r="944" spans="2:59" x14ac:dyDescent="0.45">
      <c r="B944" s="2"/>
      <c r="C944" s="2"/>
      <c r="D944" s="2"/>
      <c r="E944" s="2"/>
      <c r="F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row>
    <row r="945" spans="2:59" x14ac:dyDescent="0.45">
      <c r="B945" s="2"/>
      <c r="C945" s="2"/>
      <c r="D945" s="2"/>
      <c r="E945" s="2"/>
      <c r="F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row>
    <row r="946" spans="2:59" x14ac:dyDescent="0.45">
      <c r="B946" s="2"/>
      <c r="C946" s="2"/>
      <c r="D946" s="2"/>
      <c r="E946" s="2"/>
      <c r="F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row>
    <row r="947" spans="2:59" x14ac:dyDescent="0.45">
      <c r="B947" s="2"/>
      <c r="C947" s="2"/>
      <c r="D947" s="2"/>
      <c r="E947" s="2"/>
      <c r="F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row>
    <row r="948" spans="2:59" x14ac:dyDescent="0.45">
      <c r="B948" s="2"/>
      <c r="C948" s="2"/>
      <c r="D948" s="2"/>
      <c r="E948" s="2"/>
      <c r="F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row>
    <row r="949" spans="2:59" x14ac:dyDescent="0.45">
      <c r="B949" s="2"/>
      <c r="C949" s="2"/>
      <c r="D949" s="2"/>
      <c r="E949" s="2"/>
      <c r="F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row>
    <row r="950" spans="2:59" x14ac:dyDescent="0.45">
      <c r="B950" s="2"/>
      <c r="C950" s="2"/>
      <c r="D950" s="2"/>
      <c r="E950" s="2"/>
      <c r="F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row>
    <row r="951" spans="2:59" x14ac:dyDescent="0.45">
      <c r="B951" s="2"/>
      <c r="C951" s="2"/>
      <c r="D951" s="2"/>
      <c r="E951" s="2"/>
      <c r="F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row>
    <row r="952" spans="2:59" x14ac:dyDescent="0.45">
      <c r="B952" s="2"/>
      <c r="C952" s="2"/>
      <c r="D952" s="2"/>
      <c r="E952" s="2"/>
      <c r="F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row>
    <row r="953" spans="2:59" x14ac:dyDescent="0.45">
      <c r="B953" s="2"/>
      <c r="C953" s="2"/>
      <c r="D953" s="2"/>
      <c r="E953" s="2"/>
      <c r="F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row>
    <row r="954" spans="2:59" x14ac:dyDescent="0.45">
      <c r="B954" s="2"/>
      <c r="C954" s="2"/>
      <c r="D954" s="2"/>
      <c r="E954" s="2"/>
      <c r="F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row>
    <row r="955" spans="2:59" x14ac:dyDescent="0.45">
      <c r="B955" s="2"/>
      <c r="C955" s="2"/>
      <c r="D955" s="2"/>
      <c r="E955" s="2"/>
      <c r="F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row>
    <row r="956" spans="2:59" x14ac:dyDescent="0.45">
      <c r="B956" s="2"/>
      <c r="C956" s="2"/>
      <c r="D956" s="2"/>
      <c r="E956" s="2"/>
      <c r="F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row>
    <row r="957" spans="2:59" x14ac:dyDescent="0.45">
      <c r="B957" s="2"/>
      <c r="C957" s="2"/>
      <c r="D957" s="2"/>
      <c r="E957" s="2"/>
      <c r="F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row>
    <row r="958" spans="2:59" x14ac:dyDescent="0.45">
      <c r="B958" s="2"/>
      <c r="C958" s="2"/>
      <c r="D958" s="2"/>
      <c r="E958" s="2"/>
      <c r="F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row>
    <row r="959" spans="2:59" x14ac:dyDescent="0.45">
      <c r="B959" s="2"/>
      <c r="C959" s="2"/>
      <c r="D959" s="2"/>
      <c r="E959" s="2"/>
      <c r="F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row>
    <row r="960" spans="2:59" x14ac:dyDescent="0.45">
      <c r="B960" s="2"/>
      <c r="C960" s="2"/>
      <c r="D960" s="2"/>
      <c r="E960" s="2"/>
      <c r="F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row>
    <row r="961" spans="2:59" x14ac:dyDescent="0.45">
      <c r="B961" s="2"/>
      <c r="C961" s="2"/>
      <c r="D961" s="2"/>
      <c r="E961" s="2"/>
      <c r="F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row>
    <row r="962" spans="2:59" x14ac:dyDescent="0.45">
      <c r="B962" s="2"/>
      <c r="C962" s="2"/>
      <c r="D962" s="2"/>
      <c r="E962" s="2"/>
      <c r="F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row>
    <row r="963" spans="2:59" x14ac:dyDescent="0.45">
      <c r="B963" s="2"/>
      <c r="C963" s="2"/>
      <c r="D963" s="2"/>
      <c r="E963" s="2"/>
      <c r="F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row>
    <row r="964" spans="2:59" x14ac:dyDescent="0.45">
      <c r="B964" s="2"/>
      <c r="C964" s="2"/>
      <c r="D964" s="2"/>
      <c r="E964" s="2"/>
      <c r="F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row>
    <row r="965" spans="2:59" x14ac:dyDescent="0.45">
      <c r="B965" s="2"/>
      <c r="C965" s="2"/>
      <c r="D965" s="2"/>
      <c r="E965" s="2"/>
      <c r="F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row>
    <row r="966" spans="2:59" x14ac:dyDescent="0.45">
      <c r="B966" s="2"/>
      <c r="C966" s="2"/>
      <c r="D966" s="2"/>
      <c r="E966" s="2"/>
      <c r="F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row>
    <row r="967" spans="2:59" x14ac:dyDescent="0.45">
      <c r="B967" s="2"/>
      <c r="C967" s="2"/>
      <c r="D967" s="2"/>
      <c r="E967" s="2"/>
      <c r="F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row>
    <row r="968" spans="2:59" x14ac:dyDescent="0.45">
      <c r="B968" s="2"/>
      <c r="C968" s="2"/>
      <c r="D968" s="2"/>
      <c r="E968" s="2"/>
      <c r="F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row>
    <row r="969" spans="2:59" x14ac:dyDescent="0.45">
      <c r="B969" s="2"/>
      <c r="C969" s="2"/>
      <c r="D969" s="2"/>
      <c r="E969" s="2"/>
      <c r="F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row>
    <row r="970" spans="2:59" x14ac:dyDescent="0.45">
      <c r="B970" s="2"/>
      <c r="C970" s="2"/>
      <c r="D970" s="2"/>
      <c r="E970" s="2"/>
      <c r="F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row>
    <row r="971" spans="2:59" x14ac:dyDescent="0.45">
      <c r="B971" s="2"/>
      <c r="C971" s="2"/>
      <c r="D971" s="2"/>
      <c r="E971" s="2"/>
      <c r="F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row>
    <row r="972" spans="2:59" x14ac:dyDescent="0.45">
      <c r="B972" s="2"/>
      <c r="C972" s="2"/>
      <c r="D972" s="2"/>
      <c r="E972" s="2"/>
      <c r="F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row>
    <row r="973" spans="2:59" x14ac:dyDescent="0.45">
      <c r="B973" s="2"/>
      <c r="C973" s="2"/>
      <c r="D973" s="2"/>
      <c r="E973" s="2"/>
      <c r="F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row>
    <row r="974" spans="2:59" x14ac:dyDescent="0.45">
      <c r="B974" s="2"/>
      <c r="C974" s="2"/>
      <c r="D974" s="2"/>
      <c r="E974" s="2"/>
      <c r="F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row>
    <row r="975" spans="2:59" x14ac:dyDescent="0.45">
      <c r="B975" s="2"/>
      <c r="C975" s="2"/>
      <c r="D975" s="2"/>
      <c r="E975" s="2"/>
      <c r="F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row>
    <row r="976" spans="2:59" x14ac:dyDescent="0.45">
      <c r="B976" s="2"/>
      <c r="C976" s="2"/>
      <c r="D976" s="2"/>
      <c r="E976" s="2"/>
      <c r="F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row>
    <row r="977" spans="2:59" x14ac:dyDescent="0.45">
      <c r="B977" s="2"/>
      <c r="C977" s="2"/>
      <c r="D977" s="2"/>
      <c r="E977" s="2"/>
      <c r="F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row>
    <row r="978" spans="2:59" x14ac:dyDescent="0.45">
      <c r="B978" s="2"/>
      <c r="C978" s="2"/>
      <c r="D978" s="2"/>
      <c r="E978" s="2"/>
      <c r="F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row>
    <row r="979" spans="2:59" x14ac:dyDescent="0.45">
      <c r="B979" s="2"/>
      <c r="C979" s="2"/>
      <c r="D979" s="2"/>
      <c r="E979" s="2"/>
      <c r="F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row>
    <row r="980" spans="2:59" x14ac:dyDescent="0.45">
      <c r="B980" s="2"/>
      <c r="C980" s="2"/>
      <c r="D980" s="2"/>
      <c r="E980" s="2"/>
      <c r="F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row>
    <row r="981" spans="2:59" x14ac:dyDescent="0.45">
      <c r="B981" s="2"/>
      <c r="C981" s="2"/>
      <c r="D981" s="2"/>
      <c r="E981" s="2"/>
      <c r="F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row>
    <row r="982" spans="2:59" x14ac:dyDescent="0.45">
      <c r="B982" s="2"/>
      <c r="C982" s="2"/>
      <c r="D982" s="2"/>
      <c r="E982" s="2"/>
      <c r="F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row>
    <row r="983" spans="2:59" x14ac:dyDescent="0.45">
      <c r="B983" s="2"/>
      <c r="C983" s="2"/>
      <c r="D983" s="2"/>
      <c r="E983" s="2"/>
      <c r="F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row>
    <row r="984" spans="2:59" x14ac:dyDescent="0.45">
      <c r="B984" s="2"/>
      <c r="C984" s="2"/>
      <c r="D984" s="2"/>
      <c r="E984" s="2"/>
      <c r="F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row>
    <row r="985" spans="2:59" x14ac:dyDescent="0.45">
      <c r="B985" s="2"/>
      <c r="C985" s="2"/>
      <c r="D985" s="2"/>
      <c r="E985" s="2"/>
      <c r="F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row>
    <row r="986" spans="2:59" x14ac:dyDescent="0.45">
      <c r="B986" s="2"/>
      <c r="C986" s="2"/>
      <c r="D986" s="2"/>
      <c r="E986" s="2"/>
      <c r="F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row>
    <row r="987" spans="2:59" x14ac:dyDescent="0.45">
      <c r="B987" s="2"/>
      <c r="C987" s="2"/>
      <c r="D987" s="2"/>
      <c r="E987" s="2"/>
      <c r="F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row>
    <row r="988" spans="2:59" x14ac:dyDescent="0.45">
      <c r="B988" s="2"/>
      <c r="C988" s="2"/>
      <c r="D988" s="2"/>
      <c r="E988" s="2"/>
      <c r="F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row>
    <row r="989" spans="2:59" x14ac:dyDescent="0.45">
      <c r="B989" s="2"/>
      <c r="C989" s="2"/>
      <c r="D989" s="2"/>
      <c r="E989" s="2"/>
      <c r="F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row>
    <row r="990" spans="2:59" x14ac:dyDescent="0.45">
      <c r="B990" s="2"/>
      <c r="C990" s="2"/>
      <c r="D990" s="2"/>
      <c r="E990" s="2"/>
      <c r="F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row>
    <row r="991" spans="2:59" x14ac:dyDescent="0.45">
      <c r="B991" s="2"/>
      <c r="C991" s="2"/>
      <c r="D991" s="2"/>
      <c r="E991" s="2"/>
      <c r="F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row>
    <row r="992" spans="2:59" x14ac:dyDescent="0.45">
      <c r="B992" s="2"/>
      <c r="C992" s="2"/>
      <c r="D992" s="2"/>
      <c r="E992" s="2"/>
      <c r="F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row>
    <row r="993" spans="2:59" x14ac:dyDescent="0.45">
      <c r="B993" s="2"/>
      <c r="C993" s="2"/>
      <c r="D993" s="2"/>
      <c r="E993" s="2"/>
      <c r="F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row>
    <row r="994" spans="2:59" x14ac:dyDescent="0.45">
      <c r="B994" s="2"/>
      <c r="C994" s="2"/>
      <c r="D994" s="2"/>
      <c r="E994" s="2"/>
      <c r="F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row>
    <row r="995" spans="2:59" x14ac:dyDescent="0.45">
      <c r="B995" s="2"/>
      <c r="C995" s="2"/>
      <c r="D995" s="2"/>
      <c r="E995" s="2"/>
      <c r="F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row>
    <row r="996" spans="2:59" x14ac:dyDescent="0.45">
      <c r="B996" s="2"/>
      <c r="C996" s="2"/>
      <c r="D996" s="2"/>
      <c r="E996" s="2"/>
      <c r="F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row>
    <row r="997" spans="2:59" x14ac:dyDescent="0.45">
      <c r="B997" s="2"/>
      <c r="C997" s="2"/>
      <c r="D997" s="2"/>
      <c r="E997" s="2"/>
      <c r="F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row>
    <row r="998" spans="2:59" x14ac:dyDescent="0.45">
      <c r="B998" s="2"/>
      <c r="C998" s="2"/>
      <c r="D998" s="2"/>
      <c r="E998" s="2"/>
      <c r="F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row>
    <row r="999" spans="2:59" x14ac:dyDescent="0.45">
      <c r="B999" s="2"/>
      <c r="C999" s="2"/>
      <c r="D999" s="2"/>
      <c r="E999" s="2"/>
      <c r="F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row>
    <row r="1000" spans="2:59" x14ac:dyDescent="0.45">
      <c r="B1000" s="2"/>
      <c r="C1000" s="2"/>
      <c r="D1000" s="2"/>
      <c r="E1000" s="2"/>
      <c r="F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row>
    <row r="1001" spans="2:59" x14ac:dyDescent="0.45">
      <c r="B1001" s="2"/>
      <c r="C1001" s="2"/>
      <c r="D1001" s="2"/>
      <c r="E1001" s="2"/>
      <c r="F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row>
    <row r="1002" spans="2:59" x14ac:dyDescent="0.45">
      <c r="B1002" s="2"/>
      <c r="C1002" s="2"/>
      <c r="D1002" s="2"/>
      <c r="E1002" s="2"/>
      <c r="F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row>
    <row r="1003" spans="2:59" x14ac:dyDescent="0.45">
      <c r="B1003" s="2"/>
      <c r="C1003" s="2"/>
      <c r="D1003" s="2"/>
      <c r="E1003" s="2"/>
      <c r="F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row>
    <row r="1004" spans="2:59" x14ac:dyDescent="0.45">
      <c r="B1004" s="2"/>
      <c r="C1004" s="2"/>
      <c r="D1004" s="2"/>
      <c r="E1004" s="2"/>
      <c r="F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row>
    <row r="1005" spans="2:59" x14ac:dyDescent="0.45">
      <c r="B1005" s="2"/>
      <c r="C1005" s="2"/>
      <c r="D1005" s="2"/>
      <c r="E1005" s="2"/>
      <c r="F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row>
    <row r="1006" spans="2:59" x14ac:dyDescent="0.45">
      <c r="B1006" s="2"/>
      <c r="C1006" s="2"/>
      <c r="D1006" s="2"/>
      <c r="E1006" s="2"/>
      <c r="F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row>
    <row r="1007" spans="2:59" x14ac:dyDescent="0.45">
      <c r="B1007" s="2"/>
      <c r="C1007" s="2"/>
      <c r="D1007" s="2"/>
      <c r="E1007" s="2"/>
      <c r="F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row>
    <row r="1008" spans="2:59" x14ac:dyDescent="0.45">
      <c r="B1008" s="2"/>
      <c r="C1008" s="2"/>
      <c r="D1008" s="2"/>
      <c r="E1008" s="2"/>
      <c r="F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row>
    <row r="1009" spans="2:59" x14ac:dyDescent="0.45">
      <c r="B1009" s="2"/>
      <c r="C1009" s="2"/>
      <c r="D1009" s="2"/>
      <c r="E1009" s="2"/>
      <c r="F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row>
    <row r="1010" spans="2:59" x14ac:dyDescent="0.45">
      <c r="B1010" s="2"/>
      <c r="C1010" s="2"/>
      <c r="D1010" s="2"/>
      <c r="E1010" s="2"/>
      <c r="F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row>
    <row r="1011" spans="2:59" x14ac:dyDescent="0.45">
      <c r="B1011" s="2"/>
      <c r="C1011" s="2"/>
      <c r="D1011" s="2"/>
      <c r="E1011" s="2"/>
      <c r="F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row>
    <row r="1012" spans="2:59" x14ac:dyDescent="0.45">
      <c r="B1012" s="2"/>
      <c r="C1012" s="2"/>
      <c r="D1012" s="2"/>
      <c r="E1012" s="2"/>
      <c r="F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row>
    <row r="1013" spans="2:59" x14ac:dyDescent="0.45">
      <c r="B1013" s="2"/>
      <c r="C1013" s="2"/>
      <c r="D1013" s="2"/>
      <c r="E1013" s="2"/>
      <c r="F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row>
    <row r="1014" spans="2:59" x14ac:dyDescent="0.45">
      <c r="B1014" s="2"/>
      <c r="C1014" s="2"/>
      <c r="D1014" s="2"/>
      <c r="E1014" s="2"/>
      <c r="F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row>
    <row r="1015" spans="2:59" x14ac:dyDescent="0.45">
      <c r="B1015" s="2"/>
      <c r="C1015" s="2"/>
      <c r="D1015" s="2"/>
      <c r="E1015" s="2"/>
      <c r="F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row>
    <row r="1016" spans="2:59" x14ac:dyDescent="0.45">
      <c r="B1016" s="2"/>
      <c r="C1016" s="2"/>
      <c r="D1016" s="2"/>
      <c r="E1016" s="2"/>
      <c r="F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row>
    <row r="1017" spans="2:59" x14ac:dyDescent="0.45">
      <c r="B1017" s="2"/>
      <c r="C1017" s="2"/>
      <c r="D1017" s="2"/>
      <c r="E1017" s="2"/>
      <c r="F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row>
    <row r="1018" spans="2:59" x14ac:dyDescent="0.45">
      <c r="B1018" s="2"/>
      <c r="C1018" s="2"/>
      <c r="D1018" s="2"/>
      <c r="E1018" s="2"/>
      <c r="F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row>
    <row r="1019" spans="2:59" x14ac:dyDescent="0.45">
      <c r="B1019" s="2"/>
      <c r="C1019" s="2"/>
      <c r="D1019" s="2"/>
      <c r="E1019" s="2"/>
      <c r="F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row>
    <row r="1020" spans="2:59" x14ac:dyDescent="0.45">
      <c r="B1020" s="2"/>
      <c r="C1020" s="2"/>
      <c r="D1020" s="2"/>
      <c r="E1020" s="2"/>
      <c r="F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row>
    <row r="1021" spans="2:59" x14ac:dyDescent="0.45">
      <c r="B1021" s="2"/>
      <c r="C1021" s="2"/>
      <c r="D1021" s="2"/>
      <c r="E1021" s="2"/>
      <c r="F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row>
    <row r="1022" spans="2:59" x14ac:dyDescent="0.45">
      <c r="B1022" s="2"/>
      <c r="C1022" s="2"/>
      <c r="D1022" s="2"/>
      <c r="E1022" s="2"/>
      <c r="F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row>
    <row r="1023" spans="2:59" x14ac:dyDescent="0.45">
      <c r="B1023" s="2"/>
      <c r="C1023" s="2"/>
      <c r="D1023" s="2"/>
      <c r="E1023" s="2"/>
      <c r="F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row>
    <row r="1024" spans="2:59" x14ac:dyDescent="0.45">
      <c r="B1024" s="2"/>
      <c r="C1024" s="2"/>
      <c r="D1024" s="2"/>
      <c r="E1024" s="2"/>
      <c r="F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row>
    <row r="1025" spans="2:59" x14ac:dyDescent="0.45">
      <c r="B1025" s="2"/>
      <c r="C1025" s="2"/>
      <c r="D1025" s="2"/>
      <c r="E1025" s="2"/>
      <c r="F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row>
    <row r="1026" spans="2:59" x14ac:dyDescent="0.45">
      <c r="B1026" s="2"/>
      <c r="C1026" s="2"/>
      <c r="D1026" s="2"/>
      <c r="E1026" s="2"/>
      <c r="F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row>
    <row r="1027" spans="2:59" x14ac:dyDescent="0.45">
      <c r="B1027" s="2"/>
      <c r="C1027" s="2"/>
      <c r="D1027" s="2"/>
      <c r="E1027" s="2"/>
      <c r="F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row>
    <row r="1028" spans="2:59" x14ac:dyDescent="0.45">
      <c r="B1028" s="2"/>
      <c r="C1028" s="2"/>
      <c r="D1028" s="2"/>
      <c r="E1028" s="2"/>
      <c r="F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row>
    <row r="1029" spans="2:59" x14ac:dyDescent="0.45">
      <c r="B1029" s="2"/>
      <c r="C1029" s="2"/>
      <c r="D1029" s="2"/>
      <c r="E1029" s="2"/>
      <c r="F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row>
    <row r="1030" spans="2:59" x14ac:dyDescent="0.45">
      <c r="B1030" s="2"/>
      <c r="C1030" s="2"/>
      <c r="D1030" s="2"/>
      <c r="E1030" s="2"/>
      <c r="F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row>
    <row r="1031" spans="2:59" x14ac:dyDescent="0.45">
      <c r="B1031" s="2"/>
      <c r="C1031" s="2"/>
      <c r="D1031" s="2"/>
      <c r="E1031" s="2"/>
      <c r="F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row>
    <row r="1032" spans="2:59" x14ac:dyDescent="0.45">
      <c r="B1032" s="2"/>
      <c r="C1032" s="2"/>
      <c r="D1032" s="2"/>
      <c r="E1032" s="2"/>
      <c r="F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row>
    <row r="1033" spans="2:59" x14ac:dyDescent="0.45">
      <c r="B1033" s="2"/>
      <c r="C1033" s="2"/>
      <c r="D1033" s="2"/>
      <c r="E1033" s="2"/>
      <c r="F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row>
    <row r="1034" spans="2:59" x14ac:dyDescent="0.45">
      <c r="B1034" s="2"/>
      <c r="C1034" s="2"/>
      <c r="D1034" s="2"/>
      <c r="E1034" s="2"/>
      <c r="F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row>
    <row r="1035" spans="2:59" x14ac:dyDescent="0.45">
      <c r="B1035" s="2"/>
      <c r="C1035" s="2"/>
      <c r="D1035" s="2"/>
      <c r="E1035" s="2"/>
      <c r="F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row>
    <row r="1036" spans="2:59" x14ac:dyDescent="0.45">
      <c r="B1036" s="2"/>
      <c r="C1036" s="2"/>
      <c r="D1036" s="2"/>
      <c r="E1036" s="2"/>
      <c r="F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row>
    <row r="1037" spans="2:59" x14ac:dyDescent="0.45">
      <c r="B1037" s="2"/>
      <c r="C1037" s="2"/>
      <c r="D1037" s="2"/>
      <c r="E1037" s="2"/>
      <c r="F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row>
    <row r="1038" spans="2:59" x14ac:dyDescent="0.45">
      <c r="B1038" s="2"/>
      <c r="C1038" s="2"/>
      <c r="D1038" s="2"/>
      <c r="E1038" s="2"/>
      <c r="F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row>
    <row r="1039" spans="2:59" x14ac:dyDescent="0.45">
      <c r="B1039" s="2"/>
      <c r="C1039" s="2"/>
      <c r="D1039" s="2"/>
      <c r="E1039" s="2"/>
      <c r="F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row>
    <row r="1040" spans="2:59" x14ac:dyDescent="0.45">
      <c r="B1040" s="2"/>
      <c r="C1040" s="2"/>
      <c r="D1040" s="2"/>
      <c r="E1040" s="2"/>
      <c r="F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row>
    <row r="1041" spans="2:59" x14ac:dyDescent="0.45">
      <c r="B1041" s="2"/>
      <c r="C1041" s="2"/>
      <c r="D1041" s="2"/>
      <c r="E1041" s="2"/>
      <c r="F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row>
    <row r="1042" spans="2:59" x14ac:dyDescent="0.45">
      <c r="B1042" s="2"/>
      <c r="C1042" s="2"/>
      <c r="D1042" s="2"/>
      <c r="E1042" s="2"/>
      <c r="F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row>
    <row r="1043" spans="2:59" x14ac:dyDescent="0.45">
      <c r="B1043" s="2"/>
      <c r="C1043" s="2"/>
      <c r="D1043" s="2"/>
      <c r="E1043" s="2"/>
      <c r="F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row>
    <row r="1044" spans="2:59" x14ac:dyDescent="0.45">
      <c r="B1044" s="2"/>
      <c r="C1044" s="2"/>
      <c r="D1044" s="2"/>
      <c r="E1044" s="2"/>
      <c r="F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row>
    <row r="1045" spans="2:59" x14ac:dyDescent="0.45">
      <c r="B1045" s="2"/>
      <c r="C1045" s="2"/>
      <c r="D1045" s="2"/>
      <c r="E1045" s="2"/>
      <c r="F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row>
    <row r="1046" spans="2:59" x14ac:dyDescent="0.45">
      <c r="B1046" s="2"/>
      <c r="C1046" s="2"/>
      <c r="D1046" s="2"/>
      <c r="E1046" s="2"/>
      <c r="F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row>
    <row r="1047" spans="2:59" x14ac:dyDescent="0.45">
      <c r="B1047" s="2"/>
      <c r="C1047" s="2"/>
      <c r="D1047" s="2"/>
      <c r="E1047" s="2"/>
      <c r="F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row>
    <row r="1048" spans="2:59" x14ac:dyDescent="0.45">
      <c r="B1048" s="2"/>
      <c r="C1048" s="2"/>
      <c r="D1048" s="2"/>
      <c r="E1048" s="2"/>
      <c r="F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row>
    <row r="1049" spans="2:59" x14ac:dyDescent="0.45">
      <c r="B1049" s="2"/>
      <c r="C1049" s="2"/>
      <c r="D1049" s="2"/>
      <c r="E1049" s="2"/>
      <c r="F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row>
    <row r="1050" spans="2:59" x14ac:dyDescent="0.45">
      <c r="B1050" s="2"/>
      <c r="C1050" s="2"/>
      <c r="D1050" s="2"/>
      <c r="E1050" s="2"/>
      <c r="F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row>
    <row r="1051" spans="2:59" x14ac:dyDescent="0.45">
      <c r="B1051" s="2"/>
      <c r="C1051" s="2"/>
      <c r="D1051" s="2"/>
      <c r="E1051" s="2"/>
      <c r="F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row>
    <row r="1052" spans="2:59" x14ac:dyDescent="0.45">
      <c r="B1052" s="2"/>
      <c r="C1052" s="2"/>
      <c r="D1052" s="2"/>
      <c r="E1052" s="2"/>
      <c r="F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row>
    <row r="1053" spans="2:59" x14ac:dyDescent="0.45">
      <c r="B1053" s="2"/>
      <c r="C1053" s="2"/>
      <c r="D1053" s="2"/>
      <c r="E1053" s="2"/>
      <c r="F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row>
    <row r="1054" spans="2:59" x14ac:dyDescent="0.45">
      <c r="B1054" s="2"/>
      <c r="C1054" s="2"/>
      <c r="D1054" s="2"/>
      <c r="E1054" s="2"/>
      <c r="F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row>
    <row r="1055" spans="2:59" x14ac:dyDescent="0.45">
      <c r="B1055" s="2"/>
      <c r="C1055" s="2"/>
      <c r="D1055" s="2"/>
      <c r="E1055" s="2"/>
      <c r="F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row>
    <row r="1056" spans="2:59" x14ac:dyDescent="0.45">
      <c r="B1056" s="2"/>
      <c r="C1056" s="2"/>
      <c r="D1056" s="2"/>
      <c r="E1056" s="2"/>
      <c r="F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row>
    <row r="1057" spans="2:59" x14ac:dyDescent="0.45">
      <c r="B1057" s="2"/>
      <c r="C1057" s="2"/>
      <c r="D1057" s="2"/>
      <c r="E1057" s="2"/>
      <c r="F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row>
    <row r="1058" spans="2:59" x14ac:dyDescent="0.45">
      <c r="B1058" s="2"/>
      <c r="C1058" s="2"/>
      <c r="D1058" s="2"/>
      <c r="E1058" s="2"/>
      <c r="F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row>
    <row r="1059" spans="2:59" x14ac:dyDescent="0.45">
      <c r="B1059" s="2"/>
      <c r="C1059" s="2"/>
      <c r="D1059" s="2"/>
      <c r="E1059" s="2"/>
      <c r="F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row>
    <row r="1060" spans="2:59" x14ac:dyDescent="0.45">
      <c r="B1060" s="2"/>
      <c r="C1060" s="2"/>
      <c r="D1060" s="2"/>
      <c r="E1060" s="2"/>
      <c r="F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row>
    <row r="1061" spans="2:59" x14ac:dyDescent="0.45">
      <c r="B1061" s="2"/>
      <c r="C1061" s="2"/>
      <c r="D1061" s="2"/>
      <c r="E1061" s="2"/>
      <c r="F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row>
    <row r="1062" spans="2:59" x14ac:dyDescent="0.45">
      <c r="B1062" s="2"/>
      <c r="C1062" s="2"/>
      <c r="D1062" s="2"/>
      <c r="E1062" s="2"/>
      <c r="F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row>
    <row r="1063" spans="2:59" x14ac:dyDescent="0.45">
      <c r="B1063" s="2"/>
      <c r="C1063" s="2"/>
      <c r="D1063" s="2"/>
      <c r="E1063" s="2"/>
      <c r="F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row>
    <row r="1064" spans="2:59" x14ac:dyDescent="0.45">
      <c r="B1064" s="2"/>
      <c r="C1064" s="2"/>
      <c r="D1064" s="2"/>
      <c r="E1064" s="2"/>
      <c r="F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row>
    <row r="1065" spans="2:59" x14ac:dyDescent="0.45">
      <c r="B1065" s="2"/>
      <c r="C1065" s="2"/>
      <c r="D1065" s="2"/>
      <c r="E1065" s="2"/>
      <c r="F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row>
    <row r="1066" spans="2:59" x14ac:dyDescent="0.45">
      <c r="B1066" s="2"/>
      <c r="C1066" s="2"/>
      <c r="D1066" s="2"/>
      <c r="E1066" s="2"/>
      <c r="F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row>
    <row r="1067" spans="2:59" x14ac:dyDescent="0.45">
      <c r="B1067" s="2"/>
      <c r="C1067" s="2"/>
      <c r="D1067" s="2"/>
      <c r="E1067" s="2"/>
      <c r="F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row>
    <row r="1068" spans="2:59" x14ac:dyDescent="0.45">
      <c r="B1068" s="2"/>
      <c r="C1068" s="2"/>
      <c r="D1068" s="2"/>
      <c r="E1068" s="2"/>
      <c r="F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row>
    <row r="1069" spans="2:59" x14ac:dyDescent="0.45">
      <c r="B1069" s="2"/>
      <c r="C1069" s="2"/>
      <c r="D1069" s="2"/>
      <c r="E1069" s="2"/>
      <c r="F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row>
    <row r="1070" spans="2:59" x14ac:dyDescent="0.45">
      <c r="B1070" s="2"/>
      <c r="C1070" s="2"/>
      <c r="D1070" s="2"/>
      <c r="E1070" s="2"/>
      <c r="F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row>
    <row r="1071" spans="2:59" x14ac:dyDescent="0.45">
      <c r="B1071" s="2"/>
      <c r="C1071" s="2"/>
      <c r="D1071" s="2"/>
      <c r="E1071" s="2"/>
      <c r="F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row>
    <row r="1072" spans="2:59" x14ac:dyDescent="0.45">
      <c r="B1072" s="2"/>
      <c r="C1072" s="2"/>
      <c r="D1072" s="2"/>
      <c r="E1072" s="2"/>
      <c r="F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row>
    <row r="1073" spans="2:59" x14ac:dyDescent="0.45">
      <c r="B1073" s="2"/>
      <c r="C1073" s="2"/>
      <c r="D1073" s="2"/>
      <c r="E1073" s="2"/>
      <c r="F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row>
    <row r="1074" spans="2:59" x14ac:dyDescent="0.45">
      <c r="B1074" s="2"/>
      <c r="C1074" s="2"/>
      <c r="D1074" s="2"/>
      <c r="E1074" s="2"/>
      <c r="F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row>
    <row r="1075" spans="2:59" x14ac:dyDescent="0.45">
      <c r="B1075" s="2"/>
      <c r="C1075" s="2"/>
      <c r="D1075" s="2"/>
      <c r="E1075" s="2"/>
      <c r="F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row>
    <row r="1076" spans="2:59" x14ac:dyDescent="0.45">
      <c r="B1076" s="2"/>
      <c r="C1076" s="2"/>
      <c r="D1076" s="2"/>
      <c r="E1076" s="2"/>
      <c r="F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row>
    <row r="1077" spans="2:59" x14ac:dyDescent="0.45">
      <c r="B1077" s="2"/>
      <c r="C1077" s="2"/>
      <c r="D1077" s="2"/>
      <c r="E1077" s="2"/>
      <c r="F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row>
    <row r="1078" spans="2:59" x14ac:dyDescent="0.45">
      <c r="B1078" s="2"/>
      <c r="C1078" s="2"/>
      <c r="D1078" s="2"/>
      <c r="E1078" s="2"/>
      <c r="F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row>
    <row r="1079" spans="2:59" x14ac:dyDescent="0.45">
      <c r="B1079" s="2"/>
      <c r="C1079" s="2"/>
      <c r="D1079" s="2"/>
      <c r="E1079" s="2"/>
      <c r="F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row>
    <row r="1080" spans="2:59" x14ac:dyDescent="0.45">
      <c r="B1080" s="2"/>
      <c r="C1080" s="2"/>
      <c r="D1080" s="2"/>
      <c r="E1080" s="2"/>
      <c r="F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row>
    <row r="1081" spans="2:59" x14ac:dyDescent="0.45">
      <c r="B1081" s="2"/>
      <c r="C1081" s="2"/>
      <c r="D1081" s="2"/>
      <c r="E1081" s="2"/>
      <c r="F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row>
    <row r="1082" spans="2:59" x14ac:dyDescent="0.45">
      <c r="B1082" s="2"/>
      <c r="C1082" s="2"/>
      <c r="D1082" s="2"/>
      <c r="E1082" s="2"/>
      <c r="F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row>
    <row r="1083" spans="2:59" x14ac:dyDescent="0.45">
      <c r="B1083" s="2"/>
      <c r="C1083" s="2"/>
      <c r="D1083" s="2"/>
      <c r="E1083" s="2"/>
      <c r="F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row>
    <row r="1084" spans="2:59" x14ac:dyDescent="0.45">
      <c r="B1084" s="2"/>
      <c r="C1084" s="2"/>
      <c r="D1084" s="2"/>
      <c r="E1084" s="2"/>
      <c r="F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row>
    <row r="1085" spans="2:59" x14ac:dyDescent="0.45">
      <c r="B1085" s="2"/>
      <c r="C1085" s="2"/>
      <c r="D1085" s="2"/>
      <c r="E1085" s="2"/>
      <c r="F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row>
    <row r="1086" spans="2:59" x14ac:dyDescent="0.45">
      <c r="B1086" s="2"/>
      <c r="C1086" s="2"/>
      <c r="D1086" s="2"/>
      <c r="E1086" s="2"/>
      <c r="F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row>
  </sheetData>
  <printOptions horizontalCentered="1" verticalCentered="1"/>
  <pageMargins left="0.25" right="0.25" top="0.75" bottom="0.75" header="0.3" footer="0.3"/>
  <pageSetup scale="76" orientation="landscape"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G1083"/>
  <sheetViews>
    <sheetView showGridLines="0" workbookViewId="0">
      <pane xSplit="1" ySplit="4" topLeftCell="I5" activePane="bottomRight" state="frozen"/>
      <selection pane="topRight" activeCell="B1" sqref="B1"/>
      <selection pane="bottomLeft" activeCell="A5" sqref="A5"/>
      <selection pane="bottomRight"/>
    </sheetView>
  </sheetViews>
  <sheetFormatPr defaultColWidth="9.265625" defaultRowHeight="14.25" x14ac:dyDescent="0.45"/>
  <cols>
    <col min="1" max="1" width="41.73046875" style="6" bestFit="1" customWidth="1"/>
    <col min="2" max="6" width="10.59765625" style="7" hidden="1" customWidth="1"/>
    <col min="7" max="7" width="10.59765625" style="17" hidden="1" customWidth="1"/>
    <col min="8" max="8" width="10.59765625" style="18" hidden="1" customWidth="1"/>
    <col min="9" max="16" width="10.59765625" style="17" customWidth="1"/>
    <col min="17" max="27" width="10.59765625" style="7" customWidth="1"/>
    <col min="28" max="59" width="9.265625" style="7"/>
    <col min="60" max="16384" width="9.265625" style="2"/>
  </cols>
  <sheetData>
    <row r="1" spans="1:59" x14ac:dyDescent="0.45">
      <c r="A1" s="4" t="str">
        <f>Inputs!A1</f>
        <v>Home Depot, Inc.</v>
      </c>
      <c r="B1" s="2"/>
      <c r="C1" s="2"/>
      <c r="D1" s="2"/>
      <c r="E1" s="2"/>
      <c r="F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row>
    <row r="2" spans="1:59" x14ac:dyDescent="0.45">
      <c r="A2" s="5" t="s">
        <v>247</v>
      </c>
      <c r="B2" s="2"/>
      <c r="C2" s="2"/>
      <c r="D2" s="2"/>
      <c r="E2" s="2"/>
      <c r="F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row>
    <row r="4" spans="1:59" s="106" customFormat="1" ht="14.65" thickBot="1" x14ac:dyDescent="0.5">
      <c r="A4" s="105" t="str">
        <f>CONCATENATE("Fiscal Years Ending ",Inputs!B7)</f>
        <v>Fiscal Years Ending 1/31</v>
      </c>
      <c r="B4" s="106">
        <v>2012</v>
      </c>
      <c r="C4" s="106">
        <v>2013</v>
      </c>
      <c r="D4" s="106">
        <v>2014</v>
      </c>
      <c r="E4" s="106">
        <v>2015</v>
      </c>
      <c r="F4" s="106">
        <v>2016</v>
      </c>
      <c r="G4" s="106">
        <v>2017</v>
      </c>
      <c r="H4" s="106">
        <v>2018</v>
      </c>
      <c r="I4" s="106">
        <v>2019</v>
      </c>
      <c r="J4" s="106">
        <v>2020</v>
      </c>
      <c r="K4" s="106">
        <v>2021</v>
      </c>
      <c r="L4" s="106" t="s">
        <v>38</v>
      </c>
      <c r="M4" s="106" t="s">
        <v>39</v>
      </c>
      <c r="N4" s="106" t="s">
        <v>40</v>
      </c>
      <c r="O4" s="106" t="s">
        <v>41</v>
      </c>
      <c r="P4" s="106" t="s">
        <v>42</v>
      </c>
      <c r="Q4" s="106" t="s">
        <v>43</v>
      </c>
      <c r="R4" s="106" t="s">
        <v>44</v>
      </c>
      <c r="S4" s="106" t="s">
        <v>45</v>
      </c>
      <c r="T4" s="106" t="s">
        <v>46</v>
      </c>
      <c r="U4" s="106" t="s">
        <v>47</v>
      </c>
    </row>
    <row r="5" spans="1:59" s="9" customFormat="1" x14ac:dyDescent="0.45">
      <c r="A5" s="327" t="s">
        <v>142</v>
      </c>
      <c r="B5" s="181"/>
      <c r="C5" s="181"/>
      <c r="D5" s="181"/>
      <c r="E5" s="181"/>
      <c r="F5" s="181"/>
      <c r="G5" s="182"/>
      <c r="H5" s="182"/>
      <c r="I5" s="182"/>
      <c r="J5" s="182"/>
      <c r="K5" s="182"/>
      <c r="L5" s="19"/>
      <c r="M5" s="19"/>
      <c r="N5" s="19"/>
      <c r="O5" s="19"/>
      <c r="P5" s="19"/>
    </row>
    <row r="6" spans="1:59" s="9" customFormat="1" x14ac:dyDescent="0.45">
      <c r="A6" s="333" t="s">
        <v>143</v>
      </c>
      <c r="B6" s="181"/>
      <c r="C6" s="181"/>
      <c r="D6" s="181"/>
      <c r="E6" s="181"/>
      <c r="F6" s="181"/>
      <c r="G6" s="182"/>
      <c r="H6" s="182"/>
      <c r="I6" s="182"/>
      <c r="J6" s="182"/>
      <c r="K6" s="182"/>
      <c r="L6" s="19"/>
      <c r="M6" s="19"/>
      <c r="N6" s="19"/>
      <c r="O6" s="19"/>
      <c r="P6" s="19"/>
    </row>
    <row r="7" spans="1:59" s="9" customFormat="1" x14ac:dyDescent="0.45">
      <c r="A7" s="6" t="s">
        <v>144</v>
      </c>
      <c r="B7" s="181">
        <f>BS!B7/IS!B$5</f>
        <v>2.8226436536685846E-2</v>
      </c>
      <c r="C7" s="181">
        <f>BS!C7/IS!C$5</f>
        <v>3.3362763196618239E-2</v>
      </c>
      <c r="D7" s="181">
        <f>BS!D7/IS!D$5</f>
        <v>2.4475968126681215E-2</v>
      </c>
      <c r="E7" s="181">
        <f>BS!E7/IS!E$5</f>
        <v>2.0715110127921516E-2</v>
      </c>
      <c r="F7" s="181">
        <f>BS!F7/IS!F$5</f>
        <v>2.503417345428665E-2</v>
      </c>
      <c r="G7" s="181">
        <f>BS!G7/IS!G$5</f>
        <v>2.6830170727839737E-2</v>
      </c>
      <c r="H7" s="181">
        <f>BS!H7/IS!H$5</f>
        <v>3.5627923570918894E-2</v>
      </c>
      <c r="I7" s="181">
        <f>BS!I7/IS!I$5</f>
        <v>1.6432076744637394E-2</v>
      </c>
      <c r="J7" s="181">
        <f>BS!J7/IS!J$5</f>
        <v>1.9351326831481063E-2</v>
      </c>
      <c r="K7" s="181">
        <f>BS!K7/IS!K$5</f>
        <v>5.9760805389448189E-2</v>
      </c>
      <c r="L7" s="182">
        <f t="shared" ref="L7:T7" si="0">AVERAGE($B$7:$K$7)</f>
        <v>2.8981675470651874E-2</v>
      </c>
      <c r="M7" s="182">
        <f t="shared" si="0"/>
        <v>2.8981675470651874E-2</v>
      </c>
      <c r="N7" s="182">
        <f t="shared" si="0"/>
        <v>2.8981675470651874E-2</v>
      </c>
      <c r="O7" s="182">
        <f t="shared" si="0"/>
        <v>2.8981675470651874E-2</v>
      </c>
      <c r="P7" s="182">
        <f t="shared" si="0"/>
        <v>2.8981675470651874E-2</v>
      </c>
      <c r="Q7" s="182">
        <f t="shared" si="0"/>
        <v>2.8981675470651874E-2</v>
      </c>
      <c r="R7" s="182">
        <f t="shared" si="0"/>
        <v>2.8981675470651874E-2</v>
      </c>
      <c r="S7" s="182">
        <f t="shared" si="0"/>
        <v>2.8981675470651874E-2</v>
      </c>
      <c r="T7" s="182">
        <f t="shared" si="0"/>
        <v>2.8981675470651874E-2</v>
      </c>
      <c r="U7" s="182">
        <f>CF_H!U48/Rev!U5</f>
        <v>0</v>
      </c>
    </row>
    <row r="8" spans="1:59" s="9" customFormat="1" x14ac:dyDescent="0.45">
      <c r="A8" s="6" t="s">
        <v>145</v>
      </c>
      <c r="B8" s="181">
        <f>BS!B8/IS!B$5</f>
        <v>1.76859151928404E-2</v>
      </c>
      <c r="C8" s="181">
        <f>BS!C8/IS!C$5</f>
        <v>1.8661208764748374E-2</v>
      </c>
      <c r="D8" s="181">
        <f>BS!D8/IS!D$5</f>
        <v>1.7738415469725422E-2</v>
      </c>
      <c r="E8" s="181">
        <f>BS!E8/IS!E$5</f>
        <v>1.7841685101471577E-2</v>
      </c>
      <c r="F8" s="181">
        <f>BS!F8/IS!F$5</f>
        <v>2.1351348298105491E-2</v>
      </c>
      <c r="G8" s="181">
        <f>BS!G8/IS!G$5</f>
        <v>2.144933664570009E-2</v>
      </c>
      <c r="H8" s="181">
        <f>BS!H8/IS!H$5</f>
        <v>1.9345120114167922E-2</v>
      </c>
      <c r="I8" s="181">
        <f>BS!I8/IS!I$5</f>
        <v>1.789229503803037E-2</v>
      </c>
      <c r="J8" s="181">
        <f>BS!J8/IS!J$5</f>
        <v>1.9106373327285098E-2</v>
      </c>
      <c r="K8" s="181">
        <f>BS!K8/IS!K$5</f>
        <v>2.2647793505412156E-2</v>
      </c>
      <c r="L8" s="182">
        <f t="shared" ref="L8:U8" si="1">AVERAGE($B$8:$K$8)</f>
        <v>1.937194914574869E-2</v>
      </c>
      <c r="M8" s="182">
        <f t="shared" si="1"/>
        <v>1.937194914574869E-2</v>
      </c>
      <c r="N8" s="182">
        <f t="shared" si="1"/>
        <v>1.937194914574869E-2</v>
      </c>
      <c r="O8" s="182">
        <f t="shared" si="1"/>
        <v>1.937194914574869E-2</v>
      </c>
      <c r="P8" s="182">
        <f t="shared" si="1"/>
        <v>1.937194914574869E-2</v>
      </c>
      <c r="Q8" s="182">
        <f t="shared" si="1"/>
        <v>1.937194914574869E-2</v>
      </c>
      <c r="R8" s="182">
        <f t="shared" si="1"/>
        <v>1.937194914574869E-2</v>
      </c>
      <c r="S8" s="182">
        <f t="shared" si="1"/>
        <v>1.937194914574869E-2</v>
      </c>
      <c r="T8" s="182">
        <f t="shared" si="1"/>
        <v>1.937194914574869E-2</v>
      </c>
      <c r="U8" s="182">
        <f t="shared" si="1"/>
        <v>1.937194914574869E-2</v>
      </c>
    </row>
    <row r="9" spans="1:59" x14ac:dyDescent="0.45">
      <c r="A9" s="6" t="s">
        <v>146</v>
      </c>
      <c r="B9" s="181">
        <f>BS!B9/IS!B$5</f>
        <v>0.14667234888841538</v>
      </c>
      <c r="C9" s="181">
        <f>BS!C9/IS!C$5</f>
        <v>0.14326992535516495</v>
      </c>
      <c r="D9" s="181">
        <f>BS!D9/IS!D$5</f>
        <v>0.14029589402629042</v>
      </c>
      <c r="E9" s="181">
        <f>BS!E9/IS!E$5</f>
        <v>0.13319948061940945</v>
      </c>
      <c r="F9" s="181">
        <f>BS!F9/IS!F$5</f>
        <v>0.13340638732927393</v>
      </c>
      <c r="G9" s="181">
        <f>BS!G9/IS!G$5</f>
        <v>0.13266028859876314</v>
      </c>
      <c r="H9" s="181">
        <f>BS!H9/IS!H$5</f>
        <v>0.12633790533576469</v>
      </c>
      <c r="I9" s="181">
        <f>BS!I9/IS!I$5</f>
        <v>0.12869328946517195</v>
      </c>
      <c r="J9" s="181">
        <f>BS!J9/IS!J$5</f>
        <v>0.13183034701746427</v>
      </c>
      <c r="K9" s="181">
        <f>BS!K9/IS!K$5</f>
        <v>0.125857240178639</v>
      </c>
      <c r="L9" s="182">
        <f t="shared" ref="L9:U9" si="2">AVERAGE($B$9:$K$9)</f>
        <v>0.1342223106814357</v>
      </c>
      <c r="M9" s="182">
        <f t="shared" si="2"/>
        <v>0.1342223106814357</v>
      </c>
      <c r="N9" s="182">
        <f t="shared" si="2"/>
        <v>0.1342223106814357</v>
      </c>
      <c r="O9" s="182">
        <f t="shared" si="2"/>
        <v>0.1342223106814357</v>
      </c>
      <c r="P9" s="182">
        <f t="shared" si="2"/>
        <v>0.1342223106814357</v>
      </c>
      <c r="Q9" s="182">
        <f t="shared" si="2"/>
        <v>0.1342223106814357</v>
      </c>
      <c r="R9" s="182">
        <f t="shared" si="2"/>
        <v>0.1342223106814357</v>
      </c>
      <c r="S9" s="182">
        <f t="shared" si="2"/>
        <v>0.1342223106814357</v>
      </c>
      <c r="T9" s="182">
        <f t="shared" si="2"/>
        <v>0.1342223106814357</v>
      </c>
      <c r="U9" s="182">
        <f t="shared" si="2"/>
        <v>0.1342223106814357</v>
      </c>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row>
    <row r="10" spans="1:59" s="1" customFormat="1" x14ac:dyDescent="0.45">
      <c r="A10" s="39" t="s">
        <v>147</v>
      </c>
      <c r="B10" s="227">
        <f>BS!B10/IS!B$5</f>
        <v>1.3679948860004261E-2</v>
      </c>
      <c r="C10" s="227">
        <f>BS!C10/IS!C$5</f>
        <v>1.0340583781469887E-2</v>
      </c>
      <c r="D10" s="227">
        <f>BS!D10/IS!D$5</f>
        <v>1.1356138659087448E-2</v>
      </c>
      <c r="E10" s="227">
        <f>BS!E10/IS!E$5</f>
        <v>1.2215062037126094E-2</v>
      </c>
      <c r="F10" s="227">
        <f>BS!F10/IS!F$5</f>
        <v>1.2178176436697207E-2</v>
      </c>
      <c r="G10" s="227">
        <f>BS!G10/IS!G$5</f>
        <v>6.4274010254241768E-3</v>
      </c>
      <c r="H10" s="227">
        <f>BS!H10/IS!H$5</f>
        <v>6.3228415127249667E-3</v>
      </c>
      <c r="I10" s="227">
        <f>BS!I10/IS!I$5</f>
        <v>8.2252802602515648E-3</v>
      </c>
      <c r="J10" s="227">
        <f>BS!J10/IS!J$5</f>
        <v>9.4352460875481974E-3</v>
      </c>
      <c r="K10" s="227">
        <f>BS!K10/IS!K$5</f>
        <v>7.2893800620694874E-3</v>
      </c>
      <c r="L10" s="281">
        <f t="shared" ref="L10:U10" si="3">AVERAGE($B$10:$K$10)</f>
        <v>9.7470058722403281E-3</v>
      </c>
      <c r="M10" s="281">
        <f t="shared" si="3"/>
        <v>9.7470058722403281E-3</v>
      </c>
      <c r="N10" s="281">
        <f t="shared" si="3"/>
        <v>9.7470058722403281E-3</v>
      </c>
      <c r="O10" s="281">
        <f t="shared" si="3"/>
        <v>9.7470058722403281E-3</v>
      </c>
      <c r="P10" s="281">
        <f t="shared" si="3"/>
        <v>9.7470058722403281E-3</v>
      </c>
      <c r="Q10" s="281">
        <f t="shared" si="3"/>
        <v>9.7470058722403281E-3</v>
      </c>
      <c r="R10" s="281">
        <f t="shared" si="3"/>
        <v>9.7470058722403281E-3</v>
      </c>
      <c r="S10" s="281">
        <f t="shared" si="3"/>
        <v>9.7470058722403281E-3</v>
      </c>
      <c r="T10" s="281">
        <f t="shared" si="3"/>
        <v>9.7470058722403281E-3</v>
      </c>
      <c r="U10" s="281">
        <f t="shared" si="3"/>
        <v>9.7470058722403281E-3</v>
      </c>
    </row>
    <row r="11" spans="1:59" s="1" customFormat="1" x14ac:dyDescent="0.45">
      <c r="A11" s="4" t="s">
        <v>148</v>
      </c>
      <c r="B11" s="230">
        <f>BS!B11/IS!B$5</f>
        <v>0.20626464947794587</v>
      </c>
      <c r="C11" s="230">
        <f>BS!C11/IS!C$5</f>
        <v>0.20563448109800145</v>
      </c>
      <c r="D11" s="230">
        <f>BS!D11/IS!D$5</f>
        <v>0.1938664162817845</v>
      </c>
      <c r="E11" s="230">
        <f>BS!E11/IS!E$5</f>
        <v>0.18397133788592862</v>
      </c>
      <c r="F11" s="230">
        <f>BS!F11/IS!F$5</f>
        <v>0.19197008551836328</v>
      </c>
      <c r="G11" s="230">
        <f>BS!G11/IS!G$5</f>
        <v>0.18736719699772716</v>
      </c>
      <c r="H11" s="230">
        <f>BS!H11/IS!H$5</f>
        <v>0.18763379053357646</v>
      </c>
      <c r="I11" s="230">
        <f>BS!I11/IS!I$5</f>
        <v>0.17124294150809127</v>
      </c>
      <c r="J11" s="230">
        <f>BS!J11/IS!J$5</f>
        <v>0.17972329326377864</v>
      </c>
      <c r="K11" s="230">
        <f>BS!K11/IS!K$5</f>
        <v>0.21555521913556885</v>
      </c>
      <c r="L11" s="341">
        <f t="shared" ref="L11:U11" si="4">AVERAGE($B$11:$K$11)</f>
        <v>0.19232294117007659</v>
      </c>
      <c r="M11" s="341">
        <f t="shared" si="4"/>
        <v>0.19232294117007659</v>
      </c>
      <c r="N11" s="341">
        <f t="shared" si="4"/>
        <v>0.19232294117007659</v>
      </c>
      <c r="O11" s="341">
        <f t="shared" si="4"/>
        <v>0.19232294117007659</v>
      </c>
      <c r="P11" s="341">
        <f t="shared" si="4"/>
        <v>0.19232294117007659</v>
      </c>
      <c r="Q11" s="341">
        <f t="shared" si="4"/>
        <v>0.19232294117007659</v>
      </c>
      <c r="R11" s="341">
        <f t="shared" si="4"/>
        <v>0.19232294117007659</v>
      </c>
      <c r="S11" s="341">
        <f t="shared" si="4"/>
        <v>0.19232294117007659</v>
      </c>
      <c r="T11" s="341">
        <f t="shared" si="4"/>
        <v>0.19232294117007659</v>
      </c>
      <c r="U11" s="341">
        <f t="shared" si="4"/>
        <v>0.19232294117007659</v>
      </c>
    </row>
    <row r="12" spans="1:59" x14ac:dyDescent="0.45">
      <c r="A12" s="6" t="s">
        <v>149</v>
      </c>
      <c r="B12" s="181">
        <f>BS!B12/IS!B$5</f>
        <v>0.55366148163932094</v>
      </c>
      <c r="C12" s="181">
        <f>BS!C12/IS!C$5</f>
        <v>0.51490221259063063</v>
      </c>
      <c r="D12" s="181">
        <f>BS!D12/IS!D$5</f>
        <v>0.49566055930568947</v>
      </c>
      <c r="E12" s="181">
        <f>BS!E12/IS!E$5</f>
        <v>0.46303020101952486</v>
      </c>
      <c r="F12" s="181">
        <f>BS!F12/IS!F$5</f>
        <v>0.44358838215524349</v>
      </c>
      <c r="G12" s="181">
        <f>BS!G12/IS!G$5</f>
        <v>0.42735873989111473</v>
      </c>
      <c r="H12" s="181">
        <f>BS!H12/IS!H$5</f>
        <v>0.4104297153730278</v>
      </c>
      <c r="I12" s="181">
        <f>BS!I12/IS!I$5</f>
        <v>0.39683742594937294</v>
      </c>
      <c r="J12" s="181">
        <f>BS!J12/IS!J$5</f>
        <v>0.40698571104558856</v>
      </c>
      <c r="K12" s="181">
        <f>BS!K12/IS!K$5</f>
        <v>0.36939671485882974</v>
      </c>
      <c r="L12" s="182">
        <f t="shared" ref="L12:U12" si="5">AVERAGE($B$12:$K$12)</f>
        <v>0.44818511438283426</v>
      </c>
      <c r="M12" s="182">
        <f t="shared" si="5"/>
        <v>0.44818511438283426</v>
      </c>
      <c r="N12" s="182">
        <f t="shared" si="5"/>
        <v>0.44818511438283426</v>
      </c>
      <c r="O12" s="182">
        <f t="shared" si="5"/>
        <v>0.44818511438283426</v>
      </c>
      <c r="P12" s="182">
        <f t="shared" si="5"/>
        <v>0.44818511438283426</v>
      </c>
      <c r="Q12" s="182">
        <f t="shared" si="5"/>
        <v>0.44818511438283426</v>
      </c>
      <c r="R12" s="182">
        <f t="shared" si="5"/>
        <v>0.44818511438283426</v>
      </c>
      <c r="S12" s="182">
        <f t="shared" si="5"/>
        <v>0.44818511438283426</v>
      </c>
      <c r="T12" s="182">
        <f t="shared" si="5"/>
        <v>0.44818511438283426</v>
      </c>
      <c r="U12" s="182">
        <f t="shared" si="5"/>
        <v>0.44818511438283426</v>
      </c>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row>
    <row r="13" spans="1:59" x14ac:dyDescent="0.45">
      <c r="A13" s="6" t="s">
        <v>150</v>
      </c>
      <c r="B13" s="181">
        <f>BS!B13/IS!B$5</f>
        <v>0.20636408835854819</v>
      </c>
      <c r="C13" s="181">
        <f>BS!C13/IS!C$5</f>
        <v>0.19292613104315487</v>
      </c>
      <c r="D13" s="181">
        <f>BS!D13/IS!D$5</f>
        <v>0.19941125716895905</v>
      </c>
      <c r="E13" s="181">
        <f>BS!E13/IS!E$5</f>
        <v>0.18987448302394921</v>
      </c>
      <c r="F13" s="181">
        <f>BS!F13/IS!F$5</f>
        <v>0.19289644031224934</v>
      </c>
      <c r="G13" s="181">
        <f>BS!G13/IS!G$5</f>
        <v>0.19569744701094138</v>
      </c>
      <c r="H13" s="181">
        <f>BS!H13/IS!H$5</f>
        <v>0.19165741695076507</v>
      </c>
      <c r="I13" s="181">
        <f>BS!I13/IS!I$5</f>
        <v>0.19005018345147548</v>
      </c>
      <c r="J13" s="181">
        <f>BS!J13/IS!J$5</f>
        <v>0.20040825584032659</v>
      </c>
      <c r="K13" s="181">
        <f>BS!K13/IS!K$5</f>
        <v>0.18239345999545833</v>
      </c>
      <c r="L13" s="182">
        <f t="shared" ref="L13:U13" si="6">AVERAGE($B$13:$K$13)</f>
        <v>0.19416791631558275</v>
      </c>
      <c r="M13" s="182">
        <f t="shared" si="6"/>
        <v>0.19416791631558275</v>
      </c>
      <c r="N13" s="182">
        <f t="shared" si="6"/>
        <v>0.19416791631558275</v>
      </c>
      <c r="O13" s="182">
        <f t="shared" si="6"/>
        <v>0.19416791631558275</v>
      </c>
      <c r="P13" s="182">
        <f t="shared" si="6"/>
        <v>0.19416791631558275</v>
      </c>
      <c r="Q13" s="182">
        <f t="shared" si="6"/>
        <v>0.19416791631558275</v>
      </c>
      <c r="R13" s="182">
        <f t="shared" si="6"/>
        <v>0.19416791631558275</v>
      </c>
      <c r="S13" s="182">
        <f t="shared" si="6"/>
        <v>0.19416791631558275</v>
      </c>
      <c r="T13" s="182">
        <f t="shared" si="6"/>
        <v>0.19416791631558275</v>
      </c>
      <c r="U13" s="182">
        <f t="shared" si="6"/>
        <v>0.19416791631558275</v>
      </c>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row>
    <row r="14" spans="1:59" x14ac:dyDescent="0.45">
      <c r="A14" s="6" t="s">
        <v>151</v>
      </c>
      <c r="B14" s="181">
        <f>BS!B14/IS!B$5</f>
        <v>0.3472973932807728</v>
      </c>
      <c r="C14" s="181">
        <f>BS!C14/IS!C$5</f>
        <v>0.3219760815474757</v>
      </c>
      <c r="D14" s="181">
        <f>BS!D14/IS!D$5</f>
        <v>0.29624930213673045</v>
      </c>
      <c r="E14" s="181">
        <f>BS!E14/IS!E$5</f>
        <v>0.27315571799557564</v>
      </c>
      <c r="F14" s="181">
        <f>BS!F14/IS!F$5</f>
        <v>0.25069194184299415</v>
      </c>
      <c r="G14" s="181">
        <f>BS!G14/IS!G$5</f>
        <v>0.23166129288017337</v>
      </c>
      <c r="H14" s="181">
        <f>BS!H14/IS!H$5</f>
        <v>0.21877229842226276</v>
      </c>
      <c r="I14" s="181">
        <f>BS!I14/IS!I$5</f>
        <v>0.20678724249789748</v>
      </c>
      <c r="J14" s="181">
        <f>BS!J14/IS!J$5</f>
        <v>0.20657745520526197</v>
      </c>
      <c r="K14" s="181">
        <f>BS!K14/IS!K$5</f>
        <v>0.18700325486337144</v>
      </c>
      <c r="L14" s="182">
        <f t="shared" ref="L14:U14" si="7">AVERAGE($B$14:$K$14)</f>
        <v>0.25401719806725165</v>
      </c>
      <c r="M14" s="182">
        <f t="shared" si="7"/>
        <v>0.25401719806725165</v>
      </c>
      <c r="N14" s="182">
        <f t="shared" si="7"/>
        <v>0.25401719806725165</v>
      </c>
      <c r="O14" s="182">
        <f t="shared" si="7"/>
        <v>0.25401719806725165</v>
      </c>
      <c r="P14" s="182">
        <f t="shared" si="7"/>
        <v>0.25401719806725165</v>
      </c>
      <c r="Q14" s="182">
        <f t="shared" si="7"/>
        <v>0.25401719806725165</v>
      </c>
      <c r="R14" s="182">
        <f t="shared" si="7"/>
        <v>0.25401719806725165</v>
      </c>
      <c r="S14" s="182">
        <f t="shared" si="7"/>
        <v>0.25401719806725165</v>
      </c>
      <c r="T14" s="182">
        <f t="shared" si="7"/>
        <v>0.25401719806725165</v>
      </c>
      <c r="U14" s="182">
        <f t="shared" si="7"/>
        <v>0.25401719806725165</v>
      </c>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row>
    <row r="15" spans="1:59" x14ac:dyDescent="0.45">
      <c r="A15" s="6" t="s">
        <v>152</v>
      </c>
      <c r="B15" s="181">
        <f>BS!B15/IS!B$5</f>
        <v>0</v>
      </c>
      <c r="C15" s="181">
        <f>BS!C15/IS!C$5</f>
        <v>0</v>
      </c>
      <c r="D15" s="181">
        <f>BS!D15/IS!D$5</f>
        <v>0</v>
      </c>
      <c r="E15" s="181">
        <f>BS!E15/IS!E$5</f>
        <v>0</v>
      </c>
      <c r="F15" s="181">
        <f>BS!F15/IS!F$5</f>
        <v>0</v>
      </c>
      <c r="G15" s="181">
        <f>BS!G15/IS!G$5</f>
        <v>0</v>
      </c>
      <c r="H15" s="181">
        <f>BS!H15/IS!H$5</f>
        <v>0</v>
      </c>
      <c r="I15" s="181">
        <f>BS!I15/IS!I$5</f>
        <v>0</v>
      </c>
      <c r="J15" s="181">
        <f>BS!J15/IS!J$5</f>
        <v>5.0759809480607848E-2</v>
      </c>
      <c r="K15" s="181">
        <f>BS!K15/IS!K$5</f>
        <v>4.5129059117402164E-2</v>
      </c>
      <c r="L15" s="182">
        <f t="shared" ref="L15:U15" si="8">AVERAGE($B$15:$K$15)</f>
        <v>9.5888868598010026E-3</v>
      </c>
      <c r="M15" s="182">
        <f t="shared" si="8"/>
        <v>9.5888868598010026E-3</v>
      </c>
      <c r="N15" s="182">
        <f t="shared" si="8"/>
        <v>9.5888868598010026E-3</v>
      </c>
      <c r="O15" s="182">
        <f t="shared" si="8"/>
        <v>9.5888868598010026E-3</v>
      </c>
      <c r="P15" s="182">
        <f t="shared" si="8"/>
        <v>9.5888868598010026E-3</v>
      </c>
      <c r="Q15" s="182">
        <f t="shared" si="8"/>
        <v>9.5888868598010026E-3</v>
      </c>
      <c r="R15" s="182">
        <f t="shared" si="8"/>
        <v>9.5888868598010026E-3</v>
      </c>
      <c r="S15" s="182">
        <f t="shared" si="8"/>
        <v>9.5888868598010026E-3</v>
      </c>
      <c r="T15" s="182">
        <f t="shared" si="8"/>
        <v>9.5888868598010026E-3</v>
      </c>
      <c r="U15" s="182">
        <f t="shared" si="8"/>
        <v>9.5888868598010026E-3</v>
      </c>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row>
    <row r="16" spans="1:59" x14ac:dyDescent="0.45">
      <c r="A16" s="6" t="s">
        <v>153</v>
      </c>
      <c r="B16" s="181">
        <f>BS!B16/IS!B$5</f>
        <v>1.9177498401875134E-3</v>
      </c>
      <c r="C16" s="181">
        <f>BS!C16/IS!C$5</f>
        <v>1.8728094817668619E-3</v>
      </c>
      <c r="D16" s="181">
        <f>BS!D16/IS!D$5</f>
        <v>0</v>
      </c>
      <c r="E16" s="181">
        <f>BS!E16/IS!E$5</f>
        <v>0</v>
      </c>
      <c r="F16" s="181">
        <f>BS!F16/IS!F$5</f>
        <v>0</v>
      </c>
      <c r="G16" s="181">
        <f>BS!G16/IS!G$5</f>
        <v>0</v>
      </c>
      <c r="H16" s="181">
        <f>BS!H16/IS!H$5</f>
        <v>0</v>
      </c>
      <c r="I16" s="181">
        <f>BS!I16/IS!I$5</f>
        <v>0</v>
      </c>
      <c r="J16" s="181">
        <f>BS!J16/IS!J$5</f>
        <v>0</v>
      </c>
      <c r="K16" s="181">
        <f>BS!K16/IS!K$5</f>
        <v>0</v>
      </c>
      <c r="L16" s="182">
        <f t="shared" ref="L16:U16" si="9">AVERAGE($B$16:$K$16)</f>
        <v>3.7905593219543754E-4</v>
      </c>
      <c r="M16" s="182">
        <f t="shared" si="9"/>
        <v>3.7905593219543754E-4</v>
      </c>
      <c r="N16" s="182">
        <f t="shared" si="9"/>
        <v>3.7905593219543754E-4</v>
      </c>
      <c r="O16" s="182">
        <f t="shared" si="9"/>
        <v>3.7905593219543754E-4</v>
      </c>
      <c r="P16" s="182">
        <f t="shared" si="9"/>
        <v>3.7905593219543754E-4</v>
      </c>
      <c r="Q16" s="182">
        <f t="shared" si="9"/>
        <v>3.7905593219543754E-4</v>
      </c>
      <c r="R16" s="182">
        <f t="shared" si="9"/>
        <v>3.7905593219543754E-4</v>
      </c>
      <c r="S16" s="182">
        <f t="shared" si="9"/>
        <v>3.7905593219543754E-4</v>
      </c>
      <c r="T16" s="182">
        <f t="shared" si="9"/>
        <v>3.7905593219543754E-4</v>
      </c>
      <c r="U16" s="182">
        <f t="shared" si="9"/>
        <v>3.7905593219543754E-4</v>
      </c>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row>
    <row r="17" spans="1:59" x14ac:dyDescent="0.45">
      <c r="A17" s="6" t="s">
        <v>154</v>
      </c>
      <c r="B17" s="181">
        <f>BS!B17/IS!B$5</f>
        <v>1.5910220896370481E-2</v>
      </c>
      <c r="C17" s="181">
        <f>BS!C17/IS!C$5</f>
        <v>1.5651336383337346E-2</v>
      </c>
      <c r="D17" s="181">
        <f>BS!D17/IS!D$5</f>
        <v>1.6355377353702481E-2</v>
      </c>
      <c r="E17" s="181">
        <f>BS!E17/IS!E$5</f>
        <v>1.626671155140906E-2</v>
      </c>
      <c r="F17" s="181">
        <f>BS!F17/IS!F$5</f>
        <v>2.3746314350591397E-2</v>
      </c>
      <c r="G17" s="181">
        <f>BS!G17/IS!G$5</f>
        <v>2.2125905174692109E-2</v>
      </c>
      <c r="H17" s="181">
        <f>BS!H17/IS!H$5</f>
        <v>2.2546182510108616E-2</v>
      </c>
      <c r="I17" s="181">
        <f>BS!I17/IS!I$5</f>
        <v>2.0812731624816318E-2</v>
      </c>
      <c r="J17" s="181">
        <f>BS!J17/IS!J$5</f>
        <v>2.0449081424359264E-2</v>
      </c>
      <c r="K17" s="181">
        <f>BS!K17/IS!K$5</f>
        <v>5.3939898569374006E-2</v>
      </c>
      <c r="L17" s="182">
        <f t="shared" ref="L17:U17" si="10">AVERAGE($B$17:$K$17)</f>
        <v>2.2780375983876108E-2</v>
      </c>
      <c r="M17" s="182">
        <f t="shared" si="10"/>
        <v>2.2780375983876108E-2</v>
      </c>
      <c r="N17" s="182">
        <f t="shared" si="10"/>
        <v>2.2780375983876108E-2</v>
      </c>
      <c r="O17" s="182">
        <f t="shared" si="10"/>
        <v>2.2780375983876108E-2</v>
      </c>
      <c r="P17" s="182">
        <f t="shared" si="10"/>
        <v>2.2780375983876108E-2</v>
      </c>
      <c r="Q17" s="182">
        <f t="shared" si="10"/>
        <v>2.2780375983876108E-2</v>
      </c>
      <c r="R17" s="182">
        <f t="shared" si="10"/>
        <v>2.2780375983876108E-2</v>
      </c>
      <c r="S17" s="182">
        <f t="shared" si="10"/>
        <v>2.2780375983876108E-2</v>
      </c>
      <c r="T17" s="182">
        <f t="shared" si="10"/>
        <v>2.2780375983876108E-2</v>
      </c>
      <c r="U17" s="182">
        <f t="shared" si="10"/>
        <v>2.2780375983876108E-2</v>
      </c>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row>
    <row r="18" spans="1:59" s="1" customFormat="1" x14ac:dyDescent="0.45">
      <c r="A18" s="39" t="s">
        <v>155</v>
      </c>
      <c r="B18" s="227">
        <f>BS!B18/IS!B$5</f>
        <v>4.1906385396690109E-3</v>
      </c>
      <c r="C18" s="227">
        <f>BS!C18/IS!C$5</f>
        <v>4.4546111244883214E-3</v>
      </c>
      <c r="D18" s="227">
        <f>BS!D18/IS!D$5</f>
        <v>7.6384306958331219E-3</v>
      </c>
      <c r="E18" s="227">
        <f>BS!E18/IS!E$5</f>
        <v>6.8649610464557084E-3</v>
      </c>
      <c r="F18" s="227">
        <f>BS!F18/IS!F$5</f>
        <v>1.4268123227781607E-2</v>
      </c>
      <c r="G18" s="227">
        <f>BS!G18/IS!G$5</f>
        <v>1.3055658332892859E-2</v>
      </c>
      <c r="H18" s="227">
        <f>BS!H18/IS!H$5</f>
        <v>1.2348370728613335E-2</v>
      </c>
      <c r="I18" s="227">
        <f>BS!I18/IS!I$5</f>
        <v>7.8278790791382856E-3</v>
      </c>
      <c r="J18" s="227">
        <f>BS!J18/IS!J$5</f>
        <v>7.3213880698571104E-3</v>
      </c>
      <c r="K18" s="227">
        <f>BS!K18/IS!K$5</f>
        <v>3.2631897661040042E-2</v>
      </c>
      <c r="L18" s="260">
        <f t="shared" ref="L18:U18" si="11">AVERAGE($B$18:$K$18)</f>
        <v>1.1060195850576941E-2</v>
      </c>
      <c r="M18" s="260">
        <f t="shared" si="11"/>
        <v>1.1060195850576941E-2</v>
      </c>
      <c r="N18" s="260">
        <f t="shared" si="11"/>
        <v>1.1060195850576941E-2</v>
      </c>
      <c r="O18" s="260">
        <f t="shared" si="11"/>
        <v>1.1060195850576941E-2</v>
      </c>
      <c r="P18" s="260">
        <f t="shared" si="11"/>
        <v>1.1060195850576941E-2</v>
      </c>
      <c r="Q18" s="260">
        <f t="shared" si="11"/>
        <v>1.1060195850576941E-2</v>
      </c>
      <c r="R18" s="260">
        <f t="shared" si="11"/>
        <v>1.1060195850576941E-2</v>
      </c>
      <c r="S18" s="260">
        <f t="shared" si="11"/>
        <v>1.1060195850576941E-2</v>
      </c>
      <c r="T18" s="260">
        <f t="shared" si="11"/>
        <v>1.1060195850576941E-2</v>
      </c>
      <c r="U18" s="260">
        <f t="shared" si="11"/>
        <v>1.1060195850576941E-2</v>
      </c>
    </row>
    <row r="19" spans="1:59" x14ac:dyDescent="0.45">
      <c r="A19" s="4" t="s">
        <v>156</v>
      </c>
      <c r="B19" s="230">
        <f>BS!B19/IS!B$5</f>
        <v>0.57558065203494568</v>
      </c>
      <c r="C19" s="230">
        <f>BS!C19/IS!C$5</f>
        <v>0.54958931963506974</v>
      </c>
      <c r="D19" s="230">
        <f>BS!D19/IS!D$5</f>
        <v>0.51410952646805053</v>
      </c>
      <c r="E19" s="230">
        <f>BS!E19/IS!E$5</f>
        <v>0.48025872847936907</v>
      </c>
      <c r="F19" s="230">
        <f>BS!F19/IS!F$5</f>
        <v>0.48067646493973043</v>
      </c>
      <c r="G19" s="230">
        <f>BS!G19/IS!G$5</f>
        <v>0.45421005338548548</v>
      </c>
      <c r="H19" s="230">
        <f>BS!H19/IS!H$5</f>
        <v>0.44130064219456117</v>
      </c>
      <c r="I19" s="230">
        <f>BS!I19/IS!I$5</f>
        <v>0.40667079470994333</v>
      </c>
      <c r="J19" s="230">
        <f>BS!J19/IS!J$5</f>
        <v>0.46483102744386484</v>
      </c>
      <c r="K19" s="230">
        <f>BS!K19/IS!K$5</f>
        <v>0.53425932934675646</v>
      </c>
      <c r="L19" s="340">
        <f t="shared" ref="L19:U19" si="12">AVERAGE($B$19:$K$19)</f>
        <v>0.49014865386377771</v>
      </c>
      <c r="M19" s="340">
        <f t="shared" si="12"/>
        <v>0.49014865386377771</v>
      </c>
      <c r="N19" s="340">
        <f t="shared" si="12"/>
        <v>0.49014865386377771</v>
      </c>
      <c r="O19" s="340">
        <f t="shared" si="12"/>
        <v>0.49014865386377771</v>
      </c>
      <c r="P19" s="340">
        <f t="shared" si="12"/>
        <v>0.49014865386377771</v>
      </c>
      <c r="Q19" s="340">
        <f t="shared" si="12"/>
        <v>0.49014865386377771</v>
      </c>
      <c r="R19" s="340">
        <f t="shared" si="12"/>
        <v>0.49014865386377771</v>
      </c>
      <c r="S19" s="340">
        <f t="shared" si="12"/>
        <v>0.49014865386377771</v>
      </c>
      <c r="T19" s="340">
        <f t="shared" si="12"/>
        <v>0.49014865386377771</v>
      </c>
      <c r="U19" s="340">
        <f t="shared" si="12"/>
        <v>0.49014865386377771</v>
      </c>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row>
    <row r="20" spans="1:59" x14ac:dyDescent="0.45">
      <c r="B20" s="181"/>
      <c r="C20" s="181"/>
      <c r="D20" s="181"/>
      <c r="E20" s="181"/>
      <c r="F20" s="181"/>
      <c r="G20" s="181"/>
      <c r="H20" s="181"/>
      <c r="I20" s="181"/>
      <c r="J20" s="181"/>
      <c r="K20" s="181"/>
      <c r="Q20" s="17"/>
      <c r="R20" s="17"/>
      <c r="S20" s="17"/>
      <c r="T20" s="17"/>
      <c r="U20" s="17"/>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row>
    <row r="21" spans="1:59" x14ac:dyDescent="0.45">
      <c r="A21" s="4" t="s">
        <v>157</v>
      </c>
      <c r="B21" s="181"/>
      <c r="C21" s="181"/>
      <c r="D21" s="181"/>
      <c r="E21" s="181"/>
      <c r="F21" s="181"/>
      <c r="G21" s="181"/>
      <c r="H21" s="181"/>
      <c r="I21" s="181"/>
      <c r="J21" s="181"/>
      <c r="K21" s="181"/>
      <c r="Q21" s="17"/>
      <c r="R21" s="17"/>
      <c r="S21" s="17"/>
      <c r="T21" s="17"/>
      <c r="U21" s="17"/>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row>
    <row r="22" spans="1:59" s="1" customFormat="1" x14ac:dyDescent="0.45">
      <c r="A22" s="6" t="s">
        <v>158</v>
      </c>
      <c r="B22" s="181"/>
      <c r="C22" s="181"/>
      <c r="D22" s="181"/>
      <c r="E22" s="181"/>
      <c r="F22" s="181"/>
      <c r="G22" s="181"/>
      <c r="H22" s="181"/>
      <c r="I22" s="181"/>
      <c r="J22" s="181"/>
      <c r="K22" s="181"/>
      <c r="L22" s="20"/>
      <c r="M22" s="20"/>
      <c r="N22" s="20"/>
      <c r="O22" s="20"/>
      <c r="P22" s="20"/>
      <c r="Q22" s="20"/>
      <c r="R22" s="20"/>
      <c r="S22" s="20"/>
      <c r="T22" s="20"/>
      <c r="U22" s="20"/>
    </row>
    <row r="23" spans="1:59" s="1" customFormat="1" x14ac:dyDescent="0.45">
      <c r="A23" s="6" t="s">
        <v>159</v>
      </c>
      <c r="B23" s="181">
        <f>BS!B23/IS!B$5</f>
        <v>0</v>
      </c>
      <c r="C23" s="181">
        <f>BS!C23/IS!C$5</f>
        <v>0</v>
      </c>
      <c r="D23" s="181">
        <f>BS!D23/IS!D$5</f>
        <v>0</v>
      </c>
      <c r="E23" s="181">
        <f>BS!E23/IS!E$5</f>
        <v>3.4865826680773298E-3</v>
      </c>
      <c r="F23" s="181">
        <f>BS!F23/IS!F$5</f>
        <v>3.9539533885380538E-3</v>
      </c>
      <c r="G23" s="181">
        <f>BS!G23/IS!G$5</f>
        <v>7.5056821185052061E-3</v>
      </c>
      <c r="H23" s="181">
        <f>BS!H23/IS!H$5</f>
        <v>1.5450329025608498E-2</v>
      </c>
      <c r="I23" s="181">
        <f>BS!I23/IS!I$5</f>
        <v>1.2374887942108814E-2</v>
      </c>
      <c r="J23" s="181">
        <f>BS!J23/IS!J$5</f>
        <v>8.836470855069176E-3</v>
      </c>
      <c r="K23" s="181">
        <f>BS!K23/IS!K$5</f>
        <v>0</v>
      </c>
      <c r="L23" s="208">
        <f>AVERAGE($B$23:$K$23)</f>
        <v>5.1607905997907077E-3</v>
      </c>
      <c r="M23" s="208">
        <f t="shared" ref="M23:U23" si="13">AVERAGE($B$23:$K$23)</f>
        <v>5.1607905997907077E-3</v>
      </c>
      <c r="N23" s="208">
        <f t="shared" si="13"/>
        <v>5.1607905997907077E-3</v>
      </c>
      <c r="O23" s="208">
        <f t="shared" si="13"/>
        <v>5.1607905997907077E-3</v>
      </c>
      <c r="P23" s="208">
        <f t="shared" si="13"/>
        <v>5.1607905997907077E-3</v>
      </c>
      <c r="Q23" s="208">
        <f t="shared" si="13"/>
        <v>5.1607905997907077E-3</v>
      </c>
      <c r="R23" s="208">
        <f t="shared" si="13"/>
        <v>5.1607905997907077E-3</v>
      </c>
      <c r="S23" s="208">
        <f t="shared" si="13"/>
        <v>5.1607905997907077E-3</v>
      </c>
      <c r="T23" s="208">
        <f t="shared" si="13"/>
        <v>5.1607905997907077E-3</v>
      </c>
      <c r="U23" s="208">
        <f t="shared" si="13"/>
        <v>5.1607905997907077E-3</v>
      </c>
    </row>
    <row r="24" spans="1:59" x14ac:dyDescent="0.45">
      <c r="A24" s="6" t="s">
        <v>160</v>
      </c>
      <c r="B24" s="181">
        <f>BS!B24/IS!B$5</f>
        <v>6.8982172029263447E-2</v>
      </c>
      <c r="C24" s="181">
        <f>BS!C24/IS!C$5</f>
        <v>7.1915884099847505E-2</v>
      </c>
      <c r="D24" s="181">
        <f>BS!D24/IS!D$5</f>
        <v>7.3554788610871447E-2</v>
      </c>
      <c r="E24" s="181">
        <f>BS!E24/IS!E$5</f>
        <v>6.981581225353467E-2</v>
      </c>
      <c r="F24" s="181">
        <f>BS!F24/IS!F$5</f>
        <v>7.4164868559292357E-2</v>
      </c>
      <c r="G24" s="181">
        <f>BS!G24/IS!G$5</f>
        <v>7.3999682858502031E-2</v>
      </c>
      <c r="H24" s="181">
        <f>BS!H24/IS!H$5</f>
        <v>7.1791009276143666E-2</v>
      </c>
      <c r="I24" s="181">
        <f>BS!I24/IS!I$5</f>
        <v>7.1670840919383014E-2</v>
      </c>
      <c r="J24" s="181">
        <f>BS!J24/IS!J$5</f>
        <v>7.064640508051713E-2</v>
      </c>
      <c r="K24" s="181">
        <f>BS!K24/IS!K$5</f>
        <v>8.785103322988419E-2</v>
      </c>
      <c r="L24" s="208">
        <f t="shared" ref="L24:U24" si="14">AVERAGE($B$24:$K$24)</f>
        <v>7.343924969172394E-2</v>
      </c>
      <c r="M24" s="208">
        <f t="shared" si="14"/>
        <v>7.343924969172394E-2</v>
      </c>
      <c r="N24" s="208">
        <f t="shared" si="14"/>
        <v>7.343924969172394E-2</v>
      </c>
      <c r="O24" s="208">
        <f t="shared" si="14"/>
        <v>7.343924969172394E-2</v>
      </c>
      <c r="P24" s="208">
        <f t="shared" si="14"/>
        <v>7.343924969172394E-2</v>
      </c>
      <c r="Q24" s="208">
        <f t="shared" si="14"/>
        <v>7.343924969172394E-2</v>
      </c>
      <c r="R24" s="208">
        <f t="shared" si="14"/>
        <v>7.343924969172394E-2</v>
      </c>
      <c r="S24" s="208">
        <f t="shared" si="14"/>
        <v>7.343924969172394E-2</v>
      </c>
      <c r="T24" s="208">
        <f t="shared" si="14"/>
        <v>7.343924969172394E-2</v>
      </c>
      <c r="U24" s="208">
        <f t="shared" si="14"/>
        <v>7.343924969172394E-2</v>
      </c>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row>
    <row r="25" spans="1:59" s="1" customFormat="1" x14ac:dyDescent="0.45">
      <c r="A25" s="6" t="s">
        <v>161</v>
      </c>
      <c r="B25" s="181">
        <f>BS!B25/IS!B$5</f>
        <v>1.9490020598053839E-2</v>
      </c>
      <c r="C25" s="181">
        <f>BS!C25/IS!C$5</f>
        <v>1.8915375765845305E-2</v>
      </c>
      <c r="D25" s="181">
        <f>BS!D25/IS!D$5</f>
        <v>1.8119068162208801E-2</v>
      </c>
      <c r="E25" s="181">
        <f>BS!E25/IS!E$5</f>
        <v>1.6723574107915744E-2</v>
      </c>
      <c r="F25" s="181">
        <f>BS!F25/IS!F$5</f>
        <v>1.7114969667529005E-2</v>
      </c>
      <c r="G25" s="181">
        <f>BS!G25/IS!G$5</f>
        <v>1.568793276600243E-2</v>
      </c>
      <c r="H25" s="181">
        <f>BS!H25/IS!H$5</f>
        <v>1.6253072227067313E-2</v>
      </c>
      <c r="I25" s="181">
        <f>BS!I25/IS!I$5</f>
        <v>1.3918283226897591E-2</v>
      </c>
      <c r="J25" s="181">
        <f>BS!J25/IS!J$5</f>
        <v>1.3554093898843276E-2</v>
      </c>
      <c r="K25" s="181">
        <f>BS!K25/IS!K$5</f>
        <v>1.8643554613579593E-2</v>
      </c>
      <c r="L25" s="208">
        <f t="shared" ref="L25:U25" si="15">AVERAGE($B$25:$K$25)</f>
        <v>1.6841994503394291E-2</v>
      </c>
      <c r="M25" s="208">
        <f t="shared" si="15"/>
        <v>1.6841994503394291E-2</v>
      </c>
      <c r="N25" s="208">
        <f t="shared" si="15"/>
        <v>1.6841994503394291E-2</v>
      </c>
      <c r="O25" s="208">
        <f t="shared" si="15"/>
        <v>1.6841994503394291E-2</v>
      </c>
      <c r="P25" s="208">
        <f t="shared" si="15"/>
        <v>1.6841994503394291E-2</v>
      </c>
      <c r="Q25" s="208">
        <f t="shared" si="15"/>
        <v>1.6841994503394291E-2</v>
      </c>
      <c r="R25" s="208">
        <f t="shared" si="15"/>
        <v>1.6841994503394291E-2</v>
      </c>
      <c r="S25" s="208">
        <f t="shared" si="15"/>
        <v>1.6841994503394291E-2</v>
      </c>
      <c r="T25" s="208">
        <f t="shared" si="15"/>
        <v>1.6841994503394291E-2</v>
      </c>
      <c r="U25" s="208">
        <f t="shared" si="15"/>
        <v>1.6841994503394291E-2</v>
      </c>
    </row>
    <row r="26" spans="1:59" x14ac:dyDescent="0.45">
      <c r="A26" s="6" t="s">
        <v>162</v>
      </c>
      <c r="B26" s="181">
        <f>BS!B26/IS!B$5</f>
        <v>5.5543717593579088E-3</v>
      </c>
      <c r="C26" s="181">
        <f>BS!C26/IS!C$5</f>
        <v>6.3140433956711348E-3</v>
      </c>
      <c r="D26" s="181">
        <f>BS!D26/IS!D$5</f>
        <v>5.0246155407805918E-3</v>
      </c>
      <c r="E26" s="181">
        <f>BS!E26/IS!E$5</f>
        <v>5.2178513032605563E-3</v>
      </c>
      <c r="F26" s="181">
        <f>BS!F26/IS!F$5</f>
        <v>5.3773766084117538E-3</v>
      </c>
      <c r="G26" s="181">
        <f>BS!G26/IS!G$5</f>
        <v>5.3702626988741476E-3</v>
      </c>
      <c r="H26" s="181">
        <f>BS!H26/IS!H$5</f>
        <v>5.1534131451676842E-3</v>
      </c>
      <c r="I26" s="181">
        <f>BS!I26/IS!I$5</f>
        <v>6.0626784839607033E-3</v>
      </c>
      <c r="J26" s="181">
        <f>BS!J26/IS!J$5</f>
        <v>5.4887729643910187E-3</v>
      </c>
      <c r="K26" s="181">
        <f>BS!K26/IS!K$5</f>
        <v>5.8587540685792142E-3</v>
      </c>
      <c r="L26" s="208">
        <f t="shared" ref="L26:U26" si="16">AVERAGE($B$26:$K$26)</f>
        <v>5.5422139968454714E-3</v>
      </c>
      <c r="M26" s="208">
        <f t="shared" si="16"/>
        <v>5.5422139968454714E-3</v>
      </c>
      <c r="N26" s="208">
        <f t="shared" si="16"/>
        <v>5.5422139968454714E-3</v>
      </c>
      <c r="O26" s="208">
        <f t="shared" si="16"/>
        <v>5.5422139968454714E-3</v>
      </c>
      <c r="P26" s="208">
        <f t="shared" si="16"/>
        <v>5.5422139968454714E-3</v>
      </c>
      <c r="Q26" s="208">
        <f t="shared" si="16"/>
        <v>5.5422139968454714E-3</v>
      </c>
      <c r="R26" s="208">
        <f t="shared" si="16"/>
        <v>5.5422139968454714E-3</v>
      </c>
      <c r="S26" s="208">
        <f t="shared" si="16"/>
        <v>5.5422139968454714E-3</v>
      </c>
      <c r="T26" s="208">
        <f t="shared" si="16"/>
        <v>5.5422139968454714E-3</v>
      </c>
      <c r="U26" s="208">
        <f t="shared" si="16"/>
        <v>5.5422139968454714E-3</v>
      </c>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row>
    <row r="27" spans="1:59" x14ac:dyDescent="0.45">
      <c r="A27" s="6" t="s">
        <v>163</v>
      </c>
      <c r="B27" s="181">
        <f>BS!B27/IS!B$5</f>
        <v>1.6293770864407985E-2</v>
      </c>
      <c r="C27" s="181">
        <f>BS!C27/IS!C$5</f>
        <v>1.6989057441742249E-2</v>
      </c>
      <c r="D27" s="181">
        <f>BS!D27/IS!D$5</f>
        <v>1.6964421661675888E-2</v>
      </c>
      <c r="E27" s="181">
        <f>BS!E27/IS!E$5</f>
        <v>1.7649321919784553E-2</v>
      </c>
      <c r="F27" s="181">
        <f>BS!F27/IS!F$5</f>
        <v>1.7691117161287406E-2</v>
      </c>
      <c r="G27" s="181">
        <f>BS!G27/IS!G$5</f>
        <v>1.7643638670119983E-2</v>
      </c>
      <c r="H27" s="181">
        <f>BS!H27/IS!H$5</f>
        <v>1.7888289859668595E-2</v>
      </c>
      <c r="I27" s="181">
        <f>BS!I27/IS!I$5</f>
        <v>1.6469044296368862E-2</v>
      </c>
      <c r="J27" s="181">
        <f>BS!J27/IS!J$5</f>
        <v>1.9197096847357677E-2</v>
      </c>
      <c r="K27" s="181">
        <f>BS!K27/IS!K$5</f>
        <v>2.1368556505942018E-2</v>
      </c>
      <c r="L27" s="208">
        <f t="shared" ref="L27:U27" si="17">AVERAGE($B$27:$K$27)</f>
        <v>1.7815431522835521E-2</v>
      </c>
      <c r="M27" s="208">
        <f t="shared" si="17"/>
        <v>1.7815431522835521E-2</v>
      </c>
      <c r="N27" s="208">
        <f t="shared" si="17"/>
        <v>1.7815431522835521E-2</v>
      </c>
      <c r="O27" s="208">
        <f t="shared" si="17"/>
        <v>1.7815431522835521E-2</v>
      </c>
      <c r="P27" s="208">
        <f t="shared" si="17"/>
        <v>1.7815431522835521E-2</v>
      </c>
      <c r="Q27" s="208">
        <f t="shared" si="17"/>
        <v>1.7815431522835521E-2</v>
      </c>
      <c r="R27" s="208">
        <f t="shared" si="17"/>
        <v>1.7815431522835521E-2</v>
      </c>
      <c r="S27" s="208">
        <f t="shared" si="17"/>
        <v>1.7815431522835521E-2</v>
      </c>
      <c r="T27" s="208">
        <f t="shared" si="17"/>
        <v>1.7815431522835521E-2</v>
      </c>
      <c r="U27" s="208">
        <f t="shared" si="17"/>
        <v>1.7815431522835521E-2</v>
      </c>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row>
    <row r="28" spans="1:59" x14ac:dyDescent="0.45">
      <c r="A28" s="6" t="s">
        <v>164</v>
      </c>
      <c r="B28" s="181">
        <f>BS!B28/IS!B$5</f>
        <v>3.2672775055046522E-4</v>
      </c>
      <c r="C28" s="181">
        <f>BS!C28/IS!C$5</f>
        <v>2.9429863284907828E-4</v>
      </c>
      <c r="D28" s="181">
        <f>BS!D28/IS!D$5</f>
        <v>1.5226107699335125E-4</v>
      </c>
      <c r="E28" s="181">
        <f>BS!E28/IS!E$5</f>
        <v>4.2079445994036742E-4</v>
      </c>
      <c r="F28" s="181">
        <f>BS!F28/IS!F$5</f>
        <v>3.8409832917226809E-4</v>
      </c>
      <c r="G28" s="181">
        <f>BS!G28/IS!G$5</f>
        <v>2.6428458163750725E-4</v>
      </c>
      <c r="H28" s="181">
        <f>BS!H28/IS!H$5</f>
        <v>5.3516213430587485E-4</v>
      </c>
      <c r="I28" s="181">
        <f>BS!I28/IS!I$5</f>
        <v>1.0166076726153619E-4</v>
      </c>
      <c r="J28" s="181">
        <f>BS!J28/IS!J$5</f>
        <v>4.9897936039918346E-4</v>
      </c>
      <c r="K28" s="181">
        <f>BS!K28/IS!K$5</f>
        <v>1.4609037922943002E-3</v>
      </c>
      <c r="L28" s="208">
        <f>AVERAGE($B$28:$K$28)</f>
        <v>4.4391708854039328E-4</v>
      </c>
      <c r="M28" s="208">
        <f t="shared" ref="M28:U28" si="18">AVERAGE($B$28:$K$28)</f>
        <v>4.4391708854039328E-4</v>
      </c>
      <c r="N28" s="208">
        <f t="shared" si="18"/>
        <v>4.4391708854039328E-4</v>
      </c>
      <c r="O28" s="208">
        <f t="shared" si="18"/>
        <v>4.4391708854039328E-4</v>
      </c>
      <c r="P28" s="208">
        <f t="shared" si="18"/>
        <v>4.4391708854039328E-4</v>
      </c>
      <c r="Q28" s="208">
        <f t="shared" si="18"/>
        <v>4.4391708854039328E-4</v>
      </c>
      <c r="R28" s="208">
        <f t="shared" si="18"/>
        <v>4.4391708854039328E-4</v>
      </c>
      <c r="S28" s="208">
        <f t="shared" si="18"/>
        <v>4.4391708854039328E-4</v>
      </c>
      <c r="T28" s="208">
        <f t="shared" si="18"/>
        <v>4.4391708854039328E-4</v>
      </c>
      <c r="U28" s="208">
        <f t="shared" si="18"/>
        <v>4.4391708854039328E-4</v>
      </c>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row>
    <row r="29" spans="1:59" x14ac:dyDescent="0.45">
      <c r="A29" s="2" t="s">
        <v>165</v>
      </c>
      <c r="B29" s="181">
        <f>BS!B29/IS!B$5</f>
        <v>4.2616663115278071E-4</v>
      </c>
      <c r="C29" s="181">
        <f>BS!C29/IS!C$5</f>
        <v>1.7671295181528747E-2</v>
      </c>
      <c r="D29" s="181">
        <f>BS!D29/IS!D$5</f>
        <v>4.18717961731716E-4</v>
      </c>
      <c r="E29" s="181">
        <f>BS!E29/IS!E$5</f>
        <v>4.5686255650668464E-4</v>
      </c>
      <c r="F29" s="181">
        <f>BS!F29/IS!F$5</f>
        <v>8.6986974547837185E-4</v>
      </c>
      <c r="G29" s="181">
        <f>BS!G29/IS!G$5</f>
        <v>5.7296897299011574E-3</v>
      </c>
      <c r="H29" s="181">
        <f>BS!H29/IS!H$5</f>
        <v>1.1912312693252993E-2</v>
      </c>
      <c r="I29" s="181">
        <f>BS!I29/IS!I$5</f>
        <v>9.759433657107474E-3</v>
      </c>
      <c r="J29" s="181">
        <f>BS!J29/IS!J$5</f>
        <v>1.6684055341347245E-2</v>
      </c>
      <c r="K29" s="181">
        <f>BS!K29/IS!K$5</f>
        <v>1.071834077662554E-2</v>
      </c>
      <c r="L29" s="208">
        <f t="shared" ref="L29:U29" si="19">AVERAGE($B$29:$K$29)</f>
        <v>7.4646744274632706E-3</v>
      </c>
      <c r="M29" s="208">
        <f t="shared" si="19"/>
        <v>7.4646744274632706E-3</v>
      </c>
      <c r="N29" s="208">
        <f t="shared" si="19"/>
        <v>7.4646744274632706E-3</v>
      </c>
      <c r="O29" s="208">
        <f t="shared" si="19"/>
        <v>7.4646744274632706E-3</v>
      </c>
      <c r="P29" s="208">
        <f t="shared" si="19"/>
        <v>7.4646744274632706E-3</v>
      </c>
      <c r="Q29" s="208">
        <f t="shared" si="19"/>
        <v>7.4646744274632706E-3</v>
      </c>
      <c r="R29" s="208">
        <f t="shared" si="19"/>
        <v>7.4646744274632706E-3</v>
      </c>
      <c r="S29" s="208">
        <f t="shared" si="19"/>
        <v>7.4646744274632706E-3</v>
      </c>
      <c r="T29" s="208">
        <f t="shared" si="19"/>
        <v>7.4646744274632706E-3</v>
      </c>
      <c r="U29" s="208">
        <f t="shared" si="19"/>
        <v>7.4646744274632706E-3</v>
      </c>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row>
    <row r="30" spans="1:59" x14ac:dyDescent="0.45">
      <c r="A30" s="6" t="s">
        <v>166</v>
      </c>
      <c r="B30" s="181">
        <f>BS!B30/IS!B$5</f>
        <v>0</v>
      </c>
      <c r="C30" s="181">
        <f>BS!C30/IS!C$5</f>
        <v>0</v>
      </c>
      <c r="D30" s="181">
        <f>BS!D30/IS!D$5</f>
        <v>0</v>
      </c>
      <c r="E30" s="181">
        <f>BS!E30/IS!E$5</f>
        <v>0</v>
      </c>
      <c r="F30" s="181">
        <f>BS!F30/IS!F$5</f>
        <v>0</v>
      </c>
      <c r="G30" s="181">
        <f>BS!G30/IS!G$5</f>
        <v>0</v>
      </c>
      <c r="H30" s="181">
        <f>BS!H30/IS!H$5</f>
        <v>0</v>
      </c>
      <c r="I30" s="181">
        <f>BS!I30/IS!I$5</f>
        <v>0</v>
      </c>
      <c r="J30" s="181">
        <f>BS!J30/IS!J$5</f>
        <v>7.5119074620095261E-3</v>
      </c>
      <c r="K30" s="181">
        <f>BS!K30/IS!K$5</f>
        <v>6.2675043524335781E-3</v>
      </c>
      <c r="L30" s="208">
        <f t="shared" ref="L30:U30" si="20">AVERAGE($B$30:$K$30)</f>
        <v>1.3779411814443105E-3</v>
      </c>
      <c r="M30" s="208">
        <f t="shared" si="20"/>
        <v>1.3779411814443105E-3</v>
      </c>
      <c r="N30" s="208">
        <f t="shared" si="20"/>
        <v>1.3779411814443105E-3</v>
      </c>
      <c r="O30" s="208">
        <f t="shared" si="20"/>
        <v>1.3779411814443105E-3</v>
      </c>
      <c r="P30" s="208">
        <f t="shared" si="20"/>
        <v>1.3779411814443105E-3</v>
      </c>
      <c r="Q30" s="208">
        <f t="shared" si="20"/>
        <v>1.3779411814443105E-3</v>
      </c>
      <c r="R30" s="208">
        <f t="shared" si="20"/>
        <v>1.3779411814443105E-3</v>
      </c>
      <c r="S30" s="208">
        <f t="shared" si="20"/>
        <v>1.3779411814443105E-3</v>
      </c>
      <c r="T30" s="208">
        <f t="shared" si="20"/>
        <v>1.3779411814443105E-3</v>
      </c>
      <c r="U30" s="208">
        <f t="shared" si="20"/>
        <v>1.3779411814443105E-3</v>
      </c>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row>
    <row r="31" spans="1:59" x14ac:dyDescent="0.45">
      <c r="A31" s="39" t="s">
        <v>167</v>
      </c>
      <c r="B31" s="227">
        <f>BS!B31/IS!B$5</f>
        <v>2.2118048156829322E-2</v>
      </c>
      <c r="C31" s="227">
        <f>BS!C31/IS!C$5</f>
        <v>2.1229633196885787E-2</v>
      </c>
      <c r="D31" s="227">
        <f>BS!D31/IS!D$5</f>
        <v>2.2153986702532609E-2</v>
      </c>
      <c r="E31" s="227">
        <f>BS!E31/IS!E$5</f>
        <v>2.171299413292296E-2</v>
      </c>
      <c r="F31" s="227">
        <f>BS!F31/IS!F$5</f>
        <v>2.1950089811226967E-2</v>
      </c>
      <c r="G31" s="227">
        <f>BS!G31/IS!G$5</f>
        <v>2.3204186267773139E-2</v>
      </c>
      <c r="H31" s="227">
        <f>BS!H31/IS!H$5</f>
        <v>2.1505589471180527E-2</v>
      </c>
      <c r="I31" s="227">
        <f>BS!I31/IS!I$5</f>
        <v>2.4130569392715545E-2</v>
      </c>
      <c r="J31" s="227">
        <f>BS!J31/IS!J$5</f>
        <v>2.4286686323429348E-2</v>
      </c>
      <c r="K31" s="227">
        <f>BS!K31/IS!K$5</f>
        <v>2.3185224434183634E-2</v>
      </c>
      <c r="L31" s="226">
        <f>AVERAGE($B$31:$K$31)</f>
        <v>2.2547700788967985E-2</v>
      </c>
      <c r="M31" s="226">
        <f t="shared" ref="M31:U31" si="21">AVERAGE($B$31:$K$31)</f>
        <v>2.2547700788967985E-2</v>
      </c>
      <c r="N31" s="226">
        <f t="shared" si="21"/>
        <v>2.2547700788967985E-2</v>
      </c>
      <c r="O31" s="226">
        <f t="shared" si="21"/>
        <v>2.2547700788967985E-2</v>
      </c>
      <c r="P31" s="226">
        <f t="shared" si="21"/>
        <v>2.2547700788967985E-2</v>
      </c>
      <c r="Q31" s="226">
        <f t="shared" si="21"/>
        <v>2.2547700788967985E-2</v>
      </c>
      <c r="R31" s="226">
        <f t="shared" si="21"/>
        <v>2.2547700788967985E-2</v>
      </c>
      <c r="S31" s="226">
        <f t="shared" si="21"/>
        <v>2.2547700788967985E-2</v>
      </c>
      <c r="T31" s="226">
        <f t="shared" si="21"/>
        <v>2.2547700788967985E-2</v>
      </c>
      <c r="U31" s="226">
        <f t="shared" si="21"/>
        <v>2.2547700788967985E-2</v>
      </c>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row>
    <row r="32" spans="1:59" s="9" customFormat="1" x14ac:dyDescent="0.45">
      <c r="A32" s="4" t="s">
        <v>168</v>
      </c>
      <c r="B32" s="230">
        <f>BS!B32/IS!B$5</f>
        <v>0.13319127778961573</v>
      </c>
      <c r="C32" s="230">
        <f>BS!C32/IS!C$5</f>
        <v>0.1533295877143698</v>
      </c>
      <c r="D32" s="230">
        <f>BS!D32/IS!D$5</f>
        <v>0.1363878597167944</v>
      </c>
      <c r="E32" s="230">
        <f>BS!E32/IS!E$5</f>
        <v>0.13548379340194286</v>
      </c>
      <c r="F32" s="230">
        <f>BS!F32/IS!F$5</f>
        <v>0.1415063432709362</v>
      </c>
      <c r="G32" s="230">
        <f>BS!G32/IS!G$5</f>
        <v>0.1494053596913156</v>
      </c>
      <c r="H32" s="230">
        <f>BS!H32/IS!H$5</f>
        <v>0.16048917783239514</v>
      </c>
      <c r="I32" s="230">
        <f>BS!I32/IS!I$5</f>
        <v>0.15448739868580352</v>
      </c>
      <c r="J32" s="230">
        <f>BS!J32/IS!J$5</f>
        <v>0.16670446813336356</v>
      </c>
      <c r="K32" s="230">
        <f>BS!K32/IS!K$5</f>
        <v>0.17535387177352207</v>
      </c>
      <c r="L32" s="231">
        <f t="shared" ref="L32:U32" si="22">AVERAGE($B$32:$K$32)</f>
        <v>0.15063391380100591</v>
      </c>
      <c r="M32" s="231">
        <f t="shared" si="22"/>
        <v>0.15063391380100591</v>
      </c>
      <c r="N32" s="231">
        <f t="shared" si="22"/>
        <v>0.15063391380100591</v>
      </c>
      <c r="O32" s="231">
        <f t="shared" si="22"/>
        <v>0.15063391380100591</v>
      </c>
      <c r="P32" s="231">
        <f t="shared" si="22"/>
        <v>0.15063391380100591</v>
      </c>
      <c r="Q32" s="231">
        <f t="shared" si="22"/>
        <v>0.15063391380100591</v>
      </c>
      <c r="R32" s="231">
        <f t="shared" si="22"/>
        <v>0.15063391380100591</v>
      </c>
      <c r="S32" s="231">
        <f t="shared" si="22"/>
        <v>0.15063391380100591</v>
      </c>
      <c r="T32" s="231">
        <f t="shared" si="22"/>
        <v>0.15063391380100591</v>
      </c>
      <c r="U32" s="231">
        <f t="shared" si="22"/>
        <v>0.15063391380100591</v>
      </c>
    </row>
    <row r="33" spans="1:59" s="9" customFormat="1" x14ac:dyDescent="0.45">
      <c r="A33" s="4"/>
      <c r="B33" s="181"/>
      <c r="C33" s="181"/>
      <c r="D33" s="181"/>
      <c r="E33" s="181"/>
      <c r="F33" s="181"/>
      <c r="G33" s="181"/>
      <c r="H33" s="181"/>
      <c r="I33" s="181"/>
      <c r="J33" s="181"/>
      <c r="K33" s="181"/>
      <c r="L33" s="19"/>
      <c r="M33" s="19"/>
      <c r="N33" s="19"/>
      <c r="O33" s="19"/>
      <c r="P33" s="19"/>
      <c r="Q33" s="19"/>
      <c r="R33" s="19"/>
      <c r="S33" s="19"/>
      <c r="T33" s="19"/>
      <c r="U33" s="19"/>
    </row>
    <row r="34" spans="1:59" s="9" customFormat="1" x14ac:dyDescent="0.45">
      <c r="A34" s="6" t="s">
        <v>169</v>
      </c>
      <c r="B34" s="181"/>
      <c r="C34" s="181"/>
      <c r="D34" s="181"/>
      <c r="E34" s="181"/>
      <c r="F34" s="181"/>
      <c r="G34" s="181"/>
      <c r="H34" s="181"/>
      <c r="I34" s="181"/>
      <c r="J34" s="181"/>
      <c r="K34" s="181"/>
      <c r="L34" s="19"/>
      <c r="M34" s="19"/>
      <c r="N34" s="19"/>
      <c r="O34" s="19"/>
      <c r="P34" s="19"/>
      <c r="Q34" s="19"/>
      <c r="R34" s="19"/>
      <c r="S34" s="19"/>
      <c r="T34" s="19"/>
      <c r="U34" s="19"/>
    </row>
    <row r="35" spans="1:59" s="16" customFormat="1" x14ac:dyDescent="0.45">
      <c r="A35" s="6" t="s">
        <v>170</v>
      </c>
      <c r="B35" s="181">
        <f>BS!B35/IS!B$5</f>
        <v>0.15324952056253996</v>
      </c>
      <c r="C35" s="181">
        <f>BS!C35/IS!C$5</f>
        <v>0.14442036546539316</v>
      </c>
      <c r="D35" s="181">
        <f>BS!D35/IS!D$5</f>
        <v>0.18682434147084201</v>
      </c>
      <c r="E35" s="181">
        <f>BS!E35/IS!E$5</f>
        <v>0.20326776954890835</v>
      </c>
      <c r="F35" s="181">
        <f>BS!F35/IS!F$5</f>
        <v>0.23684180797342944</v>
      </c>
      <c r="G35" s="181">
        <f>BS!G35/IS!G$5</f>
        <v>0.24198953433056716</v>
      </c>
      <c r="H35" s="181">
        <f>BS!H35/IS!H$5</f>
        <v>0.25240822960437642</v>
      </c>
      <c r="I35" s="181">
        <f>BS!I35/IS!I$5</f>
        <v>0.25750672347347114</v>
      </c>
      <c r="J35" s="181">
        <f>BS!J35/IS!J$5</f>
        <v>0.27678838738943073</v>
      </c>
      <c r="K35" s="181">
        <f>BS!K35/IS!K$5</f>
        <v>0.28187116796608885</v>
      </c>
      <c r="L35" s="208">
        <f t="shared" ref="L35:U35" si="23">AVERAGE($B$35:$K$35)</f>
        <v>0.22351678477850473</v>
      </c>
      <c r="M35" s="208">
        <f t="shared" si="23"/>
        <v>0.22351678477850473</v>
      </c>
      <c r="N35" s="208">
        <f t="shared" si="23"/>
        <v>0.22351678477850473</v>
      </c>
      <c r="O35" s="208">
        <f t="shared" si="23"/>
        <v>0.22351678477850473</v>
      </c>
      <c r="P35" s="208">
        <f t="shared" si="23"/>
        <v>0.22351678477850473</v>
      </c>
      <c r="Q35" s="208">
        <f t="shared" si="23"/>
        <v>0.22351678477850473</v>
      </c>
      <c r="R35" s="208">
        <f t="shared" si="23"/>
        <v>0.22351678477850473</v>
      </c>
      <c r="S35" s="208">
        <f t="shared" si="23"/>
        <v>0.22351678477850473</v>
      </c>
      <c r="T35" s="208">
        <f t="shared" si="23"/>
        <v>0.22351678477850473</v>
      </c>
      <c r="U35" s="208">
        <f t="shared" si="23"/>
        <v>0.22351678477850473</v>
      </c>
    </row>
    <row r="36" spans="1:59" x14ac:dyDescent="0.45">
      <c r="A36" s="6" t="s">
        <v>171</v>
      </c>
      <c r="B36" s="181">
        <f>BS!B36/IS!B$5</f>
        <v>4.2616663115278071E-4</v>
      </c>
      <c r="C36" s="181">
        <f>BS!C36/IS!C$5</f>
        <v>1.7671295181528747E-2</v>
      </c>
      <c r="D36" s="181">
        <f>BS!D36/IS!D$5</f>
        <v>4.18717961731716E-4</v>
      </c>
      <c r="E36" s="181">
        <f>BS!E36/IS!E$5</f>
        <v>4.5686255650668464E-4</v>
      </c>
      <c r="F36" s="181">
        <f>BS!F36/IS!F$5</f>
        <v>8.6986974547837185E-4</v>
      </c>
      <c r="G36" s="181">
        <f>BS!G36/IS!G$5</f>
        <v>5.7296897299011574E-3</v>
      </c>
      <c r="H36" s="181">
        <f>BS!H36/IS!H$5</f>
        <v>1.1912312693252993E-2</v>
      </c>
      <c r="I36" s="181">
        <f>BS!I36/IS!I$5</f>
        <v>9.759433657107474E-3</v>
      </c>
      <c r="J36" s="181">
        <f>BS!J36/IS!J$5</f>
        <v>1.6684055341347245E-2</v>
      </c>
      <c r="K36" s="181">
        <f>BS!K36/IS!K$5</f>
        <v>1.071834077662554E-2</v>
      </c>
      <c r="L36" s="208">
        <f t="shared" ref="L36:U36" si="24">AVERAGE($B$36:$K$36)</f>
        <v>7.4646744274632706E-3</v>
      </c>
      <c r="M36" s="208">
        <f t="shared" si="24"/>
        <v>7.4646744274632706E-3</v>
      </c>
      <c r="N36" s="208">
        <f t="shared" si="24"/>
        <v>7.4646744274632706E-3</v>
      </c>
      <c r="O36" s="208">
        <f t="shared" si="24"/>
        <v>7.4646744274632706E-3</v>
      </c>
      <c r="P36" s="208">
        <f t="shared" si="24"/>
        <v>7.4646744274632706E-3</v>
      </c>
      <c r="Q36" s="208">
        <f t="shared" si="24"/>
        <v>7.4646744274632706E-3</v>
      </c>
      <c r="R36" s="208">
        <f t="shared" si="24"/>
        <v>7.4646744274632706E-3</v>
      </c>
      <c r="S36" s="208">
        <f t="shared" si="24"/>
        <v>7.4646744274632706E-3</v>
      </c>
      <c r="T36" s="208">
        <f t="shared" si="24"/>
        <v>7.4646744274632706E-3</v>
      </c>
      <c r="U36" s="208">
        <f t="shared" si="24"/>
        <v>7.4646744274632706E-3</v>
      </c>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row>
    <row r="37" spans="1:59" x14ac:dyDescent="0.45">
      <c r="A37" s="6" t="s">
        <v>172</v>
      </c>
      <c r="B37" s="181">
        <f>BS!B37/IS!B$5</f>
        <v>0.15282335393138718</v>
      </c>
      <c r="C37" s="181">
        <f>BS!C37/IS!C$5</f>
        <v>0.1267490702838644</v>
      </c>
      <c r="D37" s="181">
        <f>BS!D37/IS!D$5</f>
        <v>0.18640562350911027</v>
      </c>
      <c r="E37" s="181">
        <f>BS!E37/IS!E$5</f>
        <v>0.20281090699240165</v>
      </c>
      <c r="F37" s="181">
        <f>BS!F37/IS!F$5</f>
        <v>0.23597193822795107</v>
      </c>
      <c r="G37" s="181">
        <f>BS!G37/IS!G$5</f>
        <v>0.23625984460066599</v>
      </c>
      <c r="H37" s="181">
        <f>BS!H37/IS!H$5</f>
        <v>0.24049591691112343</v>
      </c>
      <c r="I37" s="181">
        <f>BS!I37/IS!I$5</f>
        <v>0.24774728981636368</v>
      </c>
      <c r="J37" s="181">
        <f>BS!J37/IS!J$5</f>
        <v>0.26010433204808348</v>
      </c>
      <c r="K37" s="181">
        <f>BS!K37/IS!K$5</f>
        <v>0.27115282718946332</v>
      </c>
      <c r="L37" s="208">
        <f t="shared" ref="L37:U37" si="25">AVERAGE($B$37:$K$37)</f>
        <v>0.21605211035104147</v>
      </c>
      <c r="M37" s="208">
        <f t="shared" si="25"/>
        <v>0.21605211035104147</v>
      </c>
      <c r="N37" s="208">
        <f t="shared" si="25"/>
        <v>0.21605211035104147</v>
      </c>
      <c r="O37" s="208">
        <f t="shared" si="25"/>
        <v>0.21605211035104147</v>
      </c>
      <c r="P37" s="208">
        <f t="shared" si="25"/>
        <v>0.21605211035104147</v>
      </c>
      <c r="Q37" s="208">
        <f t="shared" si="25"/>
        <v>0.21605211035104147</v>
      </c>
      <c r="R37" s="208">
        <f t="shared" si="25"/>
        <v>0.21605211035104147</v>
      </c>
      <c r="S37" s="208">
        <f t="shared" si="25"/>
        <v>0.21605211035104147</v>
      </c>
      <c r="T37" s="208">
        <f t="shared" si="25"/>
        <v>0.21605211035104147</v>
      </c>
      <c r="U37" s="208">
        <f t="shared" si="25"/>
        <v>0.21605211035104147</v>
      </c>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row>
    <row r="38" spans="1:59" x14ac:dyDescent="0.45">
      <c r="A38" s="6" t="s">
        <v>173</v>
      </c>
      <c r="B38" s="181">
        <f>BS!B38/IS!B$5</f>
        <v>0</v>
      </c>
      <c r="C38" s="181">
        <f>BS!C38/IS!C$5</f>
        <v>0</v>
      </c>
      <c r="D38" s="181">
        <f>BS!D38/IS!D$5</f>
        <v>0</v>
      </c>
      <c r="E38" s="181">
        <f>BS!E38/IS!E$5</f>
        <v>0</v>
      </c>
      <c r="F38" s="181">
        <f>BS!F38/IS!F$5</f>
        <v>0</v>
      </c>
      <c r="G38" s="181">
        <f>BS!G38/IS!G$5</f>
        <v>0</v>
      </c>
      <c r="H38" s="181">
        <f>BS!H38/IS!H$5</f>
        <v>0</v>
      </c>
      <c r="I38" s="181">
        <f>BS!I38/IS!I$5</f>
        <v>0</v>
      </c>
      <c r="J38" s="181">
        <f>BS!J38/IS!J$5</f>
        <v>4.5960535268768428E-2</v>
      </c>
      <c r="K38" s="181">
        <f>BS!K38/IS!K$5</f>
        <v>4.0541972598592081E-2</v>
      </c>
      <c r="L38" s="208">
        <f t="shared" ref="L38:U38" si="26">AVERAGE($B$38:$K$38)</f>
        <v>8.6502507867360513E-3</v>
      </c>
      <c r="M38" s="208">
        <f t="shared" si="26"/>
        <v>8.6502507867360513E-3</v>
      </c>
      <c r="N38" s="208">
        <f t="shared" si="26"/>
        <v>8.6502507867360513E-3</v>
      </c>
      <c r="O38" s="208">
        <f t="shared" si="26"/>
        <v>8.6502507867360513E-3</v>
      </c>
      <c r="P38" s="208">
        <f t="shared" si="26"/>
        <v>8.6502507867360513E-3</v>
      </c>
      <c r="Q38" s="208">
        <f t="shared" si="26"/>
        <v>8.6502507867360513E-3</v>
      </c>
      <c r="R38" s="208">
        <f t="shared" si="26"/>
        <v>8.6502507867360513E-3</v>
      </c>
      <c r="S38" s="208">
        <f t="shared" si="26"/>
        <v>8.6502507867360513E-3</v>
      </c>
      <c r="T38" s="208">
        <f t="shared" si="26"/>
        <v>8.6502507867360513E-3</v>
      </c>
      <c r="U38" s="208">
        <f t="shared" si="26"/>
        <v>8.6502507867360513E-3</v>
      </c>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row>
    <row r="39" spans="1:59" x14ac:dyDescent="0.45">
      <c r="A39" s="6" t="s">
        <v>174</v>
      </c>
      <c r="B39" s="181">
        <f>BS!B39/IS!B$5</f>
        <v>4.8298884863981813E-3</v>
      </c>
      <c r="C39" s="181">
        <f>BS!C39/IS!C$5</f>
        <v>4.2673301763116352E-3</v>
      </c>
      <c r="D39" s="181">
        <f>BS!D39/IS!D$5</f>
        <v>6.521849464548546E-3</v>
      </c>
      <c r="E39" s="181">
        <f>BS!E39/IS!E$5</f>
        <v>7.7185726651918824E-3</v>
      </c>
      <c r="F39" s="181">
        <f>BS!F39/IS!F$5</f>
        <v>9.6476462680328522E-3</v>
      </c>
      <c r="G39" s="181">
        <f>BS!G39/IS!G$5</f>
        <v>3.129129446588086E-3</v>
      </c>
      <c r="H39" s="181">
        <f>BS!H39/IS!H$5</f>
        <v>4.3605803536034254E-3</v>
      </c>
      <c r="I39" s="181">
        <f>BS!I39/IS!I$5</f>
        <v>4.5377669750376604E-3</v>
      </c>
      <c r="J39" s="181">
        <f>BS!J39/IS!J$5</f>
        <v>6.4050805171240646E-3</v>
      </c>
      <c r="K39" s="181">
        <f>BS!K39/IS!K$5</f>
        <v>8.5610476118386201E-3</v>
      </c>
      <c r="L39" s="208">
        <f t="shared" ref="L39:U39" si="27">AVERAGE($B$39:$K$39)</f>
        <v>5.9978891964674961E-3</v>
      </c>
      <c r="M39" s="208">
        <f t="shared" si="27"/>
        <v>5.9978891964674961E-3</v>
      </c>
      <c r="N39" s="208">
        <f t="shared" si="27"/>
        <v>5.9978891964674961E-3</v>
      </c>
      <c r="O39" s="208">
        <f t="shared" si="27"/>
        <v>5.9978891964674961E-3</v>
      </c>
      <c r="P39" s="208">
        <f t="shared" si="27"/>
        <v>5.9978891964674961E-3</v>
      </c>
      <c r="Q39" s="208">
        <f t="shared" si="27"/>
        <v>5.9978891964674961E-3</v>
      </c>
      <c r="R39" s="208">
        <f t="shared" si="27"/>
        <v>5.9978891964674961E-3</v>
      </c>
      <c r="S39" s="208">
        <f t="shared" si="27"/>
        <v>5.9978891964674961E-3</v>
      </c>
      <c r="T39" s="208">
        <f t="shared" si="27"/>
        <v>5.9978891964674961E-3</v>
      </c>
      <c r="U39" s="208">
        <f t="shared" si="27"/>
        <v>5.9978891964674961E-3</v>
      </c>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row>
    <row r="40" spans="1:59" x14ac:dyDescent="0.45">
      <c r="A40" s="39" t="s">
        <v>175</v>
      </c>
      <c r="B40" s="227">
        <f>BS!B40/IS!B$5</f>
        <v>3.0485119681795583E-2</v>
      </c>
      <c r="C40" s="227">
        <f>BS!C40/IS!C$5</f>
        <v>2.7436658907884527E-2</v>
      </c>
      <c r="D40" s="227">
        <f>BS!D40/IS!D$5</f>
        <v>2.5909759935035272E-2</v>
      </c>
      <c r="E40" s="227">
        <f>BS!E40/IS!E$5</f>
        <v>2.2169856689429644E-2</v>
      </c>
      <c r="F40" s="227">
        <f>BS!F40/IS!F$5</f>
        <v>2.2198624024220789E-2</v>
      </c>
      <c r="G40" s="227">
        <f>BS!G40/IS!G$5</f>
        <v>1.9609915957503041E-2</v>
      </c>
      <c r="H40" s="227">
        <f>BS!H40/IS!H$5</f>
        <v>2.154523111075874E-2</v>
      </c>
      <c r="I40" s="227">
        <f>BS!I40/IS!I$5</f>
        <v>1.7254604770662551E-2</v>
      </c>
      <c r="J40" s="227">
        <f>BS!J40/IS!J$5</f>
        <v>1.3926060331140848E-2</v>
      </c>
      <c r="K40" s="227">
        <f>BS!K40/IS!K$5</f>
        <v>1.3677995609719173E-2</v>
      </c>
      <c r="L40" s="226">
        <f t="shared" ref="L40:U40" si="28">AVERAGE($B$40:$K$40)</f>
        <v>2.1421382701815012E-2</v>
      </c>
      <c r="M40" s="226">
        <f t="shared" si="28"/>
        <v>2.1421382701815012E-2</v>
      </c>
      <c r="N40" s="226">
        <f t="shared" si="28"/>
        <v>2.1421382701815012E-2</v>
      </c>
      <c r="O40" s="226">
        <f t="shared" si="28"/>
        <v>2.1421382701815012E-2</v>
      </c>
      <c r="P40" s="226">
        <f t="shared" si="28"/>
        <v>2.1421382701815012E-2</v>
      </c>
      <c r="Q40" s="226">
        <f t="shared" si="28"/>
        <v>2.1421382701815012E-2</v>
      </c>
      <c r="R40" s="226">
        <f t="shared" si="28"/>
        <v>2.1421382701815012E-2</v>
      </c>
      <c r="S40" s="226">
        <f t="shared" si="28"/>
        <v>2.1421382701815012E-2</v>
      </c>
      <c r="T40" s="226">
        <f t="shared" si="28"/>
        <v>2.1421382701815012E-2</v>
      </c>
      <c r="U40" s="226">
        <f t="shared" si="28"/>
        <v>2.1421382701815012E-2</v>
      </c>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row>
    <row r="41" spans="1:59" x14ac:dyDescent="0.45">
      <c r="A41" s="4" t="s">
        <v>176</v>
      </c>
      <c r="B41" s="230">
        <f>BS!B41/IS!B$5</f>
        <v>0.32132963988919666</v>
      </c>
      <c r="C41" s="230">
        <f>BS!C41/IS!C$5</f>
        <v>0.31178264708243036</v>
      </c>
      <c r="D41" s="230">
        <f>BS!D41/IS!D$5</f>
        <v>0.35522509262548851</v>
      </c>
      <c r="E41" s="230">
        <f>BS!E41/IS!E$5</f>
        <v>0.36818312974896605</v>
      </c>
      <c r="F41" s="230">
        <f>BS!F41/IS!F$5</f>
        <v>0.40932455179114091</v>
      </c>
      <c r="G41" s="230">
        <f>BS!G41/IS!G$5</f>
        <v>0.40840424969607275</v>
      </c>
      <c r="H41" s="230">
        <f>BS!H41/IS!H$5</f>
        <v>0.42689090620788078</v>
      </c>
      <c r="I41" s="230">
        <f>BS!I41/IS!I$5</f>
        <v>0.42402706024786746</v>
      </c>
      <c r="J41" s="230">
        <f>BS!J41/IS!J$5</f>
        <v>0.49310047629848036</v>
      </c>
      <c r="K41" s="230">
        <f>BS!K41/IS!K$5</f>
        <v>0.50928771478313528</v>
      </c>
      <c r="L41" s="213">
        <f t="shared" ref="L41:U41" si="29">AVERAGE($B$41:$K$41)</f>
        <v>0.40275554683706594</v>
      </c>
      <c r="M41" s="213">
        <f t="shared" si="29"/>
        <v>0.40275554683706594</v>
      </c>
      <c r="N41" s="213">
        <f t="shared" si="29"/>
        <v>0.40275554683706594</v>
      </c>
      <c r="O41" s="213">
        <f t="shared" si="29"/>
        <v>0.40275554683706594</v>
      </c>
      <c r="P41" s="213">
        <f t="shared" si="29"/>
        <v>0.40275554683706594</v>
      </c>
      <c r="Q41" s="213">
        <f t="shared" si="29"/>
        <v>0.40275554683706594</v>
      </c>
      <c r="R41" s="213">
        <f t="shared" si="29"/>
        <v>0.40275554683706594</v>
      </c>
      <c r="S41" s="213">
        <f t="shared" si="29"/>
        <v>0.40275554683706594</v>
      </c>
      <c r="T41" s="213">
        <f t="shared" si="29"/>
        <v>0.40275554683706594</v>
      </c>
      <c r="U41" s="213">
        <f t="shared" si="29"/>
        <v>0.40275554683706594</v>
      </c>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row>
    <row r="42" spans="1:59" x14ac:dyDescent="0.45">
      <c r="A42" s="4"/>
      <c r="B42" s="181"/>
      <c r="C42" s="181"/>
      <c r="D42" s="181"/>
      <c r="E42" s="181"/>
      <c r="F42" s="181"/>
      <c r="G42" s="181"/>
      <c r="H42" s="181"/>
      <c r="I42" s="181"/>
      <c r="J42" s="181"/>
      <c r="K42" s="181"/>
      <c r="L42" s="208"/>
      <c r="M42" s="208"/>
      <c r="N42" s="208"/>
      <c r="O42" s="208"/>
      <c r="P42" s="208"/>
      <c r="Q42" s="208"/>
      <c r="R42" s="208"/>
      <c r="S42" s="208"/>
      <c r="T42" s="208"/>
      <c r="U42" s="208"/>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row>
    <row r="43" spans="1:59" x14ac:dyDescent="0.45">
      <c r="A43" s="6" t="s">
        <v>177</v>
      </c>
      <c r="B43" s="181">
        <f>BS!B43/IS!B$5</f>
        <v>0.10019177498401875</v>
      </c>
      <c r="C43" s="181">
        <f>BS!C43/IS!C$5</f>
        <v>0.10749926425341788</v>
      </c>
      <c r="D43" s="181">
        <f>BS!D43/IS!D$5</f>
        <v>0.10772471197279603</v>
      </c>
      <c r="E43" s="181">
        <f>BS!E43/IS!E$5</f>
        <v>0.10787967682985476</v>
      </c>
      <c r="F43" s="181">
        <f>BS!F43/IS!F$5</f>
        <v>0.1065872863453044</v>
      </c>
      <c r="G43" s="181">
        <f>BS!G43/IS!G$5</f>
        <v>0.10439240974681537</v>
      </c>
      <c r="H43" s="181">
        <f>BS!H43/IS!H$5</f>
        <v>0.10188892412590185</v>
      </c>
      <c r="I43" s="181">
        <f>BS!I43/IS!I$5</f>
        <v>9.8583218579891496E-2</v>
      </c>
      <c r="J43" s="181">
        <f>BS!J43/IS!J$5</f>
        <v>0.10061238376048991</v>
      </c>
      <c r="K43" s="181">
        <f>BS!K43/IS!K$5</f>
        <v>8.8025130573007343E-2</v>
      </c>
      <c r="L43" s="208">
        <f t="shared" ref="L43:U43" si="30">AVERAGE($B$43:$K$43)</f>
        <v>0.1023384781171498</v>
      </c>
      <c r="M43" s="208">
        <f t="shared" si="30"/>
        <v>0.1023384781171498</v>
      </c>
      <c r="N43" s="208">
        <f t="shared" si="30"/>
        <v>0.1023384781171498</v>
      </c>
      <c r="O43" s="208">
        <f t="shared" si="30"/>
        <v>0.1023384781171498</v>
      </c>
      <c r="P43" s="208">
        <f t="shared" si="30"/>
        <v>0.1023384781171498</v>
      </c>
      <c r="Q43" s="208">
        <f t="shared" si="30"/>
        <v>0.1023384781171498</v>
      </c>
      <c r="R43" s="208">
        <f t="shared" si="30"/>
        <v>0.1023384781171498</v>
      </c>
      <c r="S43" s="208">
        <f t="shared" si="30"/>
        <v>0.1023384781171498</v>
      </c>
      <c r="T43" s="208">
        <f t="shared" si="30"/>
        <v>0.1023384781171498</v>
      </c>
      <c r="U43" s="208">
        <f t="shared" si="30"/>
        <v>0.1023384781171498</v>
      </c>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row>
    <row r="44" spans="1:59" x14ac:dyDescent="0.45">
      <c r="A44" s="6" t="s">
        <v>178</v>
      </c>
      <c r="B44" s="181">
        <f>BS!B44/IS!B$5</f>
        <v>0.2449889906953619</v>
      </c>
      <c r="C44" s="181">
        <f>BS!C44/IS!C$5</f>
        <v>0.26805254568317416</v>
      </c>
      <c r="D44" s="181">
        <f>BS!D44/IS!D$5</f>
        <v>0.29411764705882354</v>
      </c>
      <c r="E44" s="181">
        <f>BS!E44/IS!E$5</f>
        <v>0.32455275560257768</v>
      </c>
      <c r="F44" s="181">
        <f>BS!F44/IS!F$5</f>
        <v>0.34990228086625469</v>
      </c>
      <c r="G44" s="181">
        <f>BS!G44/IS!G$5</f>
        <v>0.37548496220730482</v>
      </c>
      <c r="H44" s="181">
        <f>BS!H44/IS!H$5</f>
        <v>0.39577221913898358</v>
      </c>
      <c r="I44" s="181">
        <f>BS!I44/IS!I$5</f>
        <v>0.42903616350748131</v>
      </c>
      <c r="J44" s="181">
        <f>BS!J44/IS!J$5</f>
        <v>0.46930369698344293</v>
      </c>
      <c r="K44" s="181">
        <f>BS!K44/IS!K$5</f>
        <v>0.44004238891832564</v>
      </c>
      <c r="L44" s="208">
        <f t="shared" ref="L44:U44" si="31">AVERAGE($B$44:$K$44)</f>
        <v>0.35912536506617304</v>
      </c>
      <c r="M44" s="208">
        <f t="shared" si="31"/>
        <v>0.35912536506617304</v>
      </c>
      <c r="N44" s="208">
        <f t="shared" si="31"/>
        <v>0.35912536506617304</v>
      </c>
      <c r="O44" s="208">
        <f t="shared" si="31"/>
        <v>0.35912536506617304</v>
      </c>
      <c r="P44" s="208">
        <f t="shared" si="31"/>
        <v>0.35912536506617304</v>
      </c>
      <c r="Q44" s="208">
        <f t="shared" si="31"/>
        <v>0.35912536506617304</v>
      </c>
      <c r="R44" s="208">
        <f t="shared" si="31"/>
        <v>0.35912536506617304</v>
      </c>
      <c r="S44" s="208">
        <f t="shared" si="31"/>
        <v>0.35912536506617304</v>
      </c>
      <c r="T44" s="208">
        <f t="shared" si="31"/>
        <v>0.35912536506617304</v>
      </c>
      <c r="U44" s="208">
        <f t="shared" si="31"/>
        <v>0.35912536506617304</v>
      </c>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row>
    <row r="45" spans="1:59" x14ac:dyDescent="0.45">
      <c r="A45" s="6" t="s">
        <v>179</v>
      </c>
      <c r="B45" s="181">
        <f>BS!B45/IS!B$5</f>
        <v>4.1622274309254916E-3</v>
      </c>
      <c r="C45" s="181">
        <f>BS!C45/IS!C$5</f>
        <v>5.3107526018674588E-3</v>
      </c>
      <c r="D45" s="181">
        <f>BS!D45/IS!D$5</f>
        <v>5.8366746180784647E-4</v>
      </c>
      <c r="E45" s="181">
        <f>BS!E45/IS!E$5</f>
        <v>-5.4342598826584588E-3</v>
      </c>
      <c r="F45" s="181">
        <f>BS!F45/IS!F$5</f>
        <v>-1.0144714694020493E-2</v>
      </c>
      <c r="G45" s="181">
        <f>BS!G45/IS!G$5</f>
        <v>-9.1653892911887514E-3</v>
      </c>
      <c r="H45" s="181">
        <f>BS!H45/IS!H$5</f>
        <v>-5.6092920003171327E-3</v>
      </c>
      <c r="I45" s="181">
        <f>BS!I45/IS!I$5</f>
        <v>-7.134737484173267E-3</v>
      </c>
      <c r="J45" s="181">
        <f>BS!J45/IS!J$5</f>
        <v>-6.7044681333635744E-3</v>
      </c>
      <c r="K45" s="181">
        <f>BS!K45/IS!K$5</f>
        <v>-5.0791007493755204E-3</v>
      </c>
      <c r="L45" s="208">
        <f t="shared" ref="L45:U45" si="32">AVERAGE($B$45:$K$45)</f>
        <v>-3.9215314740496405E-3</v>
      </c>
      <c r="M45" s="208">
        <f t="shared" si="32"/>
        <v>-3.9215314740496405E-3</v>
      </c>
      <c r="N45" s="208">
        <f t="shared" si="32"/>
        <v>-3.9215314740496405E-3</v>
      </c>
      <c r="O45" s="208">
        <f t="shared" si="32"/>
        <v>-3.9215314740496405E-3</v>
      </c>
      <c r="P45" s="208">
        <f t="shared" si="32"/>
        <v>-3.9215314740496405E-3</v>
      </c>
      <c r="Q45" s="208">
        <f t="shared" si="32"/>
        <v>-3.9215314740496405E-3</v>
      </c>
      <c r="R45" s="208">
        <f t="shared" si="32"/>
        <v>-3.9215314740496405E-3</v>
      </c>
      <c r="S45" s="208">
        <f t="shared" si="32"/>
        <v>-3.9215314740496405E-3</v>
      </c>
      <c r="T45" s="208">
        <f t="shared" si="32"/>
        <v>-3.9215314740496405E-3</v>
      </c>
      <c r="U45" s="208">
        <f t="shared" si="32"/>
        <v>-3.9215314740496405E-3</v>
      </c>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row>
    <row r="46" spans="1:59" x14ac:dyDescent="0.45">
      <c r="A46" s="39" t="s">
        <v>180</v>
      </c>
      <c r="B46" s="227">
        <f>BS!B46/IS!B$5</f>
        <v>9.5091980964557135E-2</v>
      </c>
      <c r="C46" s="227">
        <f>BS!C46/IS!C$5</f>
        <v>0.14305588998582017</v>
      </c>
      <c r="D46" s="227">
        <f>BS!D46/IS!D$5</f>
        <v>0.24354159265086536</v>
      </c>
      <c r="E46" s="227">
        <f>BS!E46/IS!E$5</f>
        <v>0.314922573819371</v>
      </c>
      <c r="F46" s="227">
        <f>BS!F46/IS!F$5</f>
        <v>0.37499293936894906</v>
      </c>
      <c r="G46" s="227">
        <f>BS!G46/IS!G$5</f>
        <v>0.42490617897351868</v>
      </c>
      <c r="H46" s="227">
        <f>BS!H46/IS!H$5</f>
        <v>0.47764211527788791</v>
      </c>
      <c r="I46" s="227">
        <f>BS!I46/IS!I$5</f>
        <v>0.53784091014112367</v>
      </c>
      <c r="J46" s="227">
        <f>BS!J46/IS!J$5</f>
        <v>0.59148106146518487</v>
      </c>
      <c r="K46" s="227">
        <f>BS!K46/IS!K$5</f>
        <v>0.49801680417833621</v>
      </c>
      <c r="L46" s="226">
        <f t="shared" ref="L46:U46" si="33">AVERAGE($B$46:$K$46)</f>
        <v>0.37014920468256135</v>
      </c>
      <c r="M46" s="226">
        <f t="shared" si="33"/>
        <v>0.37014920468256135</v>
      </c>
      <c r="N46" s="226">
        <f t="shared" si="33"/>
        <v>0.37014920468256135</v>
      </c>
      <c r="O46" s="226">
        <f t="shared" si="33"/>
        <v>0.37014920468256135</v>
      </c>
      <c r="P46" s="226">
        <f t="shared" si="33"/>
        <v>0.37014920468256135</v>
      </c>
      <c r="Q46" s="226">
        <f t="shared" si="33"/>
        <v>0.37014920468256135</v>
      </c>
      <c r="R46" s="226">
        <f t="shared" si="33"/>
        <v>0.37014920468256135</v>
      </c>
      <c r="S46" s="226">
        <f t="shared" si="33"/>
        <v>0.37014920468256135</v>
      </c>
      <c r="T46" s="226">
        <f t="shared" si="33"/>
        <v>0.37014920468256135</v>
      </c>
      <c r="U46" s="226">
        <f t="shared" si="33"/>
        <v>0.37014920468256135</v>
      </c>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row>
    <row r="47" spans="1:59" x14ac:dyDescent="0.45">
      <c r="A47" s="4" t="s">
        <v>181</v>
      </c>
      <c r="B47" s="230">
        <f>BS!B47/IS!B$5</f>
        <v>0.25425101214574897</v>
      </c>
      <c r="C47" s="230">
        <f>BS!C47/IS!C$5</f>
        <v>0.23780667255263932</v>
      </c>
      <c r="D47" s="230">
        <f>BS!D47/IS!D$5</f>
        <v>0.15888443384256204</v>
      </c>
      <c r="E47" s="230">
        <f>BS!E47/IS!E$5</f>
        <v>0.112075598730403</v>
      </c>
      <c r="F47" s="230">
        <f>BS!F47/IS!F$5</f>
        <v>7.1351913148589574E-2</v>
      </c>
      <c r="G47" s="230">
        <f>BS!G47/IS!G$5</f>
        <v>4.5805803689412762E-2</v>
      </c>
      <c r="H47" s="230">
        <f>BS!H47/IS!H$5</f>
        <v>1.4409735986680409E-2</v>
      </c>
      <c r="I47" s="230">
        <f>BS!I47/IS!I$5</f>
        <v>-1.7356265537924086E-2</v>
      </c>
      <c r="J47" s="230">
        <f>BS!J47/IS!J$5</f>
        <v>-2.8269448854615558E-2</v>
      </c>
      <c r="K47" s="230">
        <f>BS!K47/IS!K$5</f>
        <v>2.4971614563621226E-2</v>
      </c>
      <c r="L47" s="213">
        <f t="shared" ref="L47:U47" si="34">AVERAGE($B$47:$K$47)</f>
        <v>8.7393107026711742E-2</v>
      </c>
      <c r="M47" s="213">
        <f t="shared" si="34"/>
        <v>8.7393107026711742E-2</v>
      </c>
      <c r="N47" s="213">
        <f t="shared" si="34"/>
        <v>8.7393107026711742E-2</v>
      </c>
      <c r="O47" s="213">
        <f t="shared" si="34"/>
        <v>8.7393107026711742E-2</v>
      </c>
      <c r="P47" s="213">
        <f t="shared" si="34"/>
        <v>8.7393107026711742E-2</v>
      </c>
      <c r="Q47" s="213">
        <f t="shared" si="34"/>
        <v>8.7393107026711742E-2</v>
      </c>
      <c r="R47" s="213">
        <f t="shared" si="34"/>
        <v>8.7393107026711742E-2</v>
      </c>
      <c r="S47" s="213">
        <f t="shared" si="34"/>
        <v>8.7393107026711742E-2</v>
      </c>
      <c r="T47" s="213">
        <f t="shared" si="34"/>
        <v>8.7393107026711742E-2</v>
      </c>
      <c r="U47" s="213">
        <f t="shared" si="34"/>
        <v>8.7393107026711742E-2</v>
      </c>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row>
    <row r="48" spans="1:59" x14ac:dyDescent="0.45">
      <c r="B48" s="2"/>
      <c r="C48" s="2"/>
      <c r="D48" s="2"/>
      <c r="E48" s="2"/>
      <c r="F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row>
    <row r="49" spans="2:59" x14ac:dyDescent="0.45">
      <c r="B49" s="2"/>
      <c r="C49" s="2"/>
      <c r="D49" s="2"/>
      <c r="E49" s="2"/>
      <c r="F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row>
    <row r="50" spans="2:59" x14ac:dyDescent="0.45">
      <c r="B50" s="2"/>
      <c r="C50" s="2"/>
      <c r="D50" s="2"/>
      <c r="E50" s="2"/>
      <c r="F50" s="2"/>
      <c r="K50" s="208"/>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row>
    <row r="51" spans="2:59" x14ac:dyDescent="0.45">
      <c r="B51" s="2"/>
      <c r="C51" s="2"/>
      <c r="D51" s="2"/>
      <c r="E51" s="2"/>
      <c r="F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row>
    <row r="52" spans="2:59" x14ac:dyDescent="0.45">
      <c r="B52" s="2"/>
      <c r="C52" s="2"/>
      <c r="D52" s="2"/>
      <c r="E52" s="2"/>
      <c r="F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row>
    <row r="53" spans="2:59" x14ac:dyDescent="0.45">
      <c r="B53" s="2"/>
      <c r="C53" s="2"/>
      <c r="D53" s="2"/>
      <c r="E53" s="2"/>
      <c r="F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row>
    <row r="54" spans="2:59" x14ac:dyDescent="0.45">
      <c r="B54" s="2"/>
      <c r="C54" s="2"/>
      <c r="D54" s="2"/>
      <c r="E54" s="2"/>
      <c r="F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row>
    <row r="55" spans="2:59" x14ac:dyDescent="0.45">
      <c r="B55" s="2"/>
      <c r="C55" s="2"/>
      <c r="D55" s="2"/>
      <c r="E55" s="2"/>
      <c r="F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row>
    <row r="56" spans="2:59" x14ac:dyDescent="0.45">
      <c r="B56" s="2"/>
      <c r="C56" s="2"/>
      <c r="D56" s="2"/>
      <c r="E56" s="2"/>
      <c r="F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row>
    <row r="57" spans="2:59" x14ac:dyDescent="0.45">
      <c r="B57" s="2"/>
      <c r="C57" s="2"/>
      <c r="D57" s="2"/>
      <c r="E57" s="2"/>
      <c r="F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row>
    <row r="58" spans="2:59" x14ac:dyDescent="0.45">
      <c r="B58" s="2"/>
      <c r="C58" s="2"/>
      <c r="D58" s="2"/>
      <c r="E58" s="2"/>
      <c r="F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row>
    <row r="59" spans="2:59" x14ac:dyDescent="0.45">
      <c r="B59" s="2"/>
      <c r="C59" s="2"/>
      <c r="D59" s="2"/>
      <c r="E59" s="2"/>
      <c r="F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row>
    <row r="60" spans="2:59" x14ac:dyDescent="0.45">
      <c r="B60" s="2"/>
      <c r="C60" s="2"/>
      <c r="D60" s="2"/>
      <c r="E60" s="2"/>
      <c r="F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row>
    <row r="61" spans="2:59" x14ac:dyDescent="0.45">
      <c r="B61" s="2"/>
      <c r="C61" s="2"/>
      <c r="D61" s="2"/>
      <c r="E61" s="2"/>
      <c r="F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row>
    <row r="62" spans="2:59" x14ac:dyDescent="0.45">
      <c r="B62" s="2"/>
      <c r="C62" s="2"/>
      <c r="D62" s="2"/>
      <c r="E62" s="2"/>
      <c r="F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row>
    <row r="63" spans="2:59" x14ac:dyDescent="0.45">
      <c r="B63" s="2"/>
      <c r="C63" s="2"/>
      <c r="D63" s="2"/>
      <c r="E63" s="2"/>
      <c r="F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row>
    <row r="64" spans="2:59" x14ac:dyDescent="0.45">
      <c r="B64" s="2"/>
      <c r="C64" s="2"/>
      <c r="D64" s="2"/>
      <c r="E64" s="2"/>
      <c r="F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row>
    <row r="65" spans="2:59" x14ac:dyDescent="0.45">
      <c r="B65" s="2"/>
      <c r="C65" s="2"/>
      <c r="D65" s="2"/>
      <c r="E65" s="2"/>
      <c r="F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row>
    <row r="66" spans="2:59" x14ac:dyDescent="0.45">
      <c r="B66" s="2"/>
      <c r="C66" s="2"/>
      <c r="D66" s="2"/>
      <c r="E66" s="2"/>
      <c r="F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row>
    <row r="67" spans="2:59" x14ac:dyDescent="0.45">
      <c r="B67" s="2"/>
      <c r="C67" s="2"/>
      <c r="D67" s="2"/>
      <c r="E67" s="2"/>
      <c r="F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row>
    <row r="68" spans="2:59" x14ac:dyDescent="0.45">
      <c r="B68" s="2"/>
      <c r="C68" s="2"/>
      <c r="D68" s="2"/>
      <c r="E68" s="2"/>
      <c r="F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row>
    <row r="69" spans="2:59" x14ac:dyDescent="0.45">
      <c r="B69" s="2"/>
      <c r="C69" s="2"/>
      <c r="D69" s="2"/>
      <c r="E69" s="2"/>
      <c r="F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row>
    <row r="70" spans="2:59" x14ac:dyDescent="0.45">
      <c r="B70" s="2"/>
      <c r="C70" s="2"/>
      <c r="D70" s="2"/>
      <c r="E70" s="2"/>
      <c r="F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row>
    <row r="71" spans="2:59" x14ac:dyDescent="0.45">
      <c r="B71" s="2"/>
      <c r="C71" s="2"/>
      <c r="D71" s="2"/>
      <c r="E71" s="2"/>
      <c r="F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row>
    <row r="72" spans="2:59" x14ac:dyDescent="0.45">
      <c r="B72" s="2"/>
      <c r="C72" s="2"/>
      <c r="D72" s="2"/>
      <c r="E72" s="2"/>
      <c r="F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row>
    <row r="73" spans="2:59" x14ac:dyDescent="0.45">
      <c r="B73" s="2"/>
      <c r="C73" s="2"/>
      <c r="D73" s="2"/>
      <c r="E73" s="2"/>
      <c r="F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row>
    <row r="74" spans="2:59" x14ac:dyDescent="0.45">
      <c r="B74" s="2"/>
      <c r="C74" s="2"/>
      <c r="D74" s="2"/>
      <c r="E74" s="2"/>
      <c r="F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row>
    <row r="75" spans="2:59" x14ac:dyDescent="0.45">
      <c r="B75" s="2"/>
      <c r="C75" s="2"/>
      <c r="D75" s="2"/>
      <c r="E75" s="2"/>
      <c r="F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row>
    <row r="76" spans="2:59" x14ac:dyDescent="0.45">
      <c r="B76" s="2"/>
      <c r="C76" s="2"/>
      <c r="D76" s="2"/>
      <c r="E76" s="2"/>
      <c r="F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row>
    <row r="77" spans="2:59" x14ac:dyDescent="0.45">
      <c r="B77" s="2"/>
      <c r="C77" s="2"/>
      <c r="D77" s="2"/>
      <c r="E77" s="2"/>
      <c r="F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row>
    <row r="78" spans="2:59" x14ac:dyDescent="0.45">
      <c r="B78" s="2"/>
      <c r="C78" s="2"/>
      <c r="D78" s="2"/>
      <c r="E78" s="2"/>
      <c r="F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row>
    <row r="79" spans="2:59" x14ac:dyDescent="0.45">
      <c r="B79" s="2"/>
      <c r="C79" s="2"/>
      <c r="D79" s="2"/>
      <c r="E79" s="2"/>
      <c r="F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row>
    <row r="80" spans="2:59" x14ac:dyDescent="0.45">
      <c r="B80" s="2"/>
      <c r="C80" s="2"/>
      <c r="D80" s="2"/>
      <c r="E80" s="2"/>
      <c r="F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row>
    <row r="81" spans="2:59" x14ac:dyDescent="0.45">
      <c r="B81" s="2"/>
      <c r="C81" s="2"/>
      <c r="D81" s="2"/>
      <c r="E81" s="2"/>
      <c r="F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row>
    <row r="82" spans="2:59" x14ac:dyDescent="0.45">
      <c r="B82" s="2"/>
      <c r="C82" s="2"/>
      <c r="D82" s="2"/>
      <c r="E82" s="2"/>
      <c r="F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row>
    <row r="83" spans="2:59" x14ac:dyDescent="0.45">
      <c r="B83" s="2"/>
      <c r="C83" s="2"/>
      <c r="D83" s="2"/>
      <c r="E83" s="2"/>
      <c r="F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row>
    <row r="84" spans="2:59" x14ac:dyDescent="0.45">
      <c r="B84" s="2"/>
      <c r="C84" s="2"/>
      <c r="D84" s="2"/>
      <c r="E84" s="2"/>
      <c r="F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row>
    <row r="85" spans="2:59" x14ac:dyDescent="0.45">
      <c r="B85" s="2"/>
      <c r="C85" s="2"/>
      <c r="D85" s="2"/>
      <c r="E85" s="2"/>
      <c r="F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row>
    <row r="86" spans="2:59" x14ac:dyDescent="0.45">
      <c r="B86" s="2"/>
      <c r="C86" s="2"/>
      <c r="D86" s="2"/>
      <c r="E86" s="2"/>
      <c r="F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row>
    <row r="87" spans="2:59" x14ac:dyDescent="0.45">
      <c r="B87" s="2"/>
      <c r="C87" s="2"/>
      <c r="D87" s="2"/>
      <c r="E87" s="2"/>
      <c r="F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row>
    <row r="88" spans="2:59" x14ac:dyDescent="0.45">
      <c r="B88" s="2"/>
      <c r="C88" s="2"/>
      <c r="D88" s="2"/>
      <c r="E88" s="2"/>
      <c r="F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row>
    <row r="89" spans="2:59" x14ac:dyDescent="0.45">
      <c r="B89" s="2"/>
      <c r="C89" s="2"/>
      <c r="D89" s="2"/>
      <c r="E89" s="2"/>
      <c r="F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row>
    <row r="90" spans="2:59" x14ac:dyDescent="0.45">
      <c r="B90" s="2"/>
      <c r="C90" s="2"/>
      <c r="D90" s="2"/>
      <c r="E90" s="2"/>
      <c r="F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row>
    <row r="91" spans="2:59" x14ac:dyDescent="0.45">
      <c r="B91" s="2"/>
      <c r="C91" s="2"/>
      <c r="D91" s="2"/>
      <c r="E91" s="2"/>
      <c r="F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row>
    <row r="92" spans="2:59" x14ac:dyDescent="0.45">
      <c r="B92" s="2"/>
      <c r="C92" s="2"/>
      <c r="D92" s="2"/>
      <c r="E92" s="2"/>
      <c r="F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row>
    <row r="93" spans="2:59" x14ac:dyDescent="0.45">
      <c r="B93" s="2"/>
      <c r="C93" s="2"/>
      <c r="D93" s="2"/>
      <c r="E93" s="2"/>
      <c r="F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row>
    <row r="94" spans="2:59" x14ac:dyDescent="0.45">
      <c r="B94" s="2"/>
      <c r="C94" s="2"/>
      <c r="D94" s="2"/>
      <c r="E94" s="2"/>
      <c r="F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row>
    <row r="95" spans="2:59" x14ac:dyDescent="0.45">
      <c r="B95" s="2"/>
      <c r="C95" s="2"/>
      <c r="D95" s="2"/>
      <c r="E95" s="2"/>
      <c r="F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row>
    <row r="96" spans="2:59" x14ac:dyDescent="0.45">
      <c r="B96" s="2"/>
      <c r="C96" s="2"/>
      <c r="D96" s="2"/>
      <c r="E96" s="2"/>
      <c r="F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row>
    <row r="97" spans="2:59" x14ac:dyDescent="0.45">
      <c r="B97" s="2"/>
      <c r="C97" s="2"/>
      <c r="D97" s="2"/>
      <c r="E97" s="2"/>
      <c r="F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row>
    <row r="98" spans="2:59" x14ac:dyDescent="0.45">
      <c r="B98" s="2"/>
      <c r="C98" s="2"/>
      <c r="D98" s="2"/>
      <c r="E98" s="2"/>
      <c r="F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row>
    <row r="99" spans="2:59" x14ac:dyDescent="0.45">
      <c r="B99" s="2"/>
      <c r="C99" s="2"/>
      <c r="D99" s="2"/>
      <c r="E99" s="2"/>
      <c r="F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row>
    <row r="100" spans="2:59" x14ac:dyDescent="0.45">
      <c r="B100" s="2"/>
      <c r="C100" s="2"/>
      <c r="D100" s="2"/>
      <c r="E100" s="2"/>
      <c r="F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row>
    <row r="101" spans="2:59" x14ac:dyDescent="0.45">
      <c r="B101" s="2"/>
      <c r="C101" s="2"/>
      <c r="D101" s="2"/>
      <c r="E101" s="2"/>
      <c r="F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row>
    <row r="102" spans="2:59" x14ac:dyDescent="0.45">
      <c r="B102" s="2"/>
      <c r="C102" s="2"/>
      <c r="D102" s="2"/>
      <c r="E102" s="2"/>
      <c r="F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row>
    <row r="103" spans="2:59" x14ac:dyDescent="0.45">
      <c r="B103" s="2"/>
      <c r="C103" s="2"/>
      <c r="D103" s="2"/>
      <c r="E103" s="2"/>
      <c r="F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row>
    <row r="104" spans="2:59" x14ac:dyDescent="0.45">
      <c r="B104" s="2"/>
      <c r="C104" s="2"/>
      <c r="D104" s="2"/>
      <c r="E104" s="2"/>
      <c r="F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row>
    <row r="105" spans="2:59" x14ac:dyDescent="0.45">
      <c r="B105" s="2"/>
      <c r="C105" s="2"/>
      <c r="D105" s="2"/>
      <c r="E105" s="2"/>
      <c r="F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row>
    <row r="106" spans="2:59" x14ac:dyDescent="0.45">
      <c r="B106" s="2"/>
      <c r="C106" s="2"/>
      <c r="D106" s="2"/>
      <c r="E106" s="2"/>
      <c r="F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row>
    <row r="107" spans="2:59" x14ac:dyDescent="0.45">
      <c r="B107" s="2"/>
      <c r="C107" s="2"/>
      <c r="D107" s="2"/>
      <c r="E107" s="2"/>
      <c r="F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row>
    <row r="108" spans="2:59" x14ac:dyDescent="0.45">
      <c r="B108" s="2"/>
      <c r="C108" s="2"/>
      <c r="D108" s="2"/>
      <c r="E108" s="2"/>
      <c r="F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row>
    <row r="109" spans="2:59" x14ac:dyDescent="0.45">
      <c r="B109" s="2"/>
      <c r="C109" s="2"/>
      <c r="D109" s="2"/>
      <c r="E109" s="2"/>
      <c r="F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row>
    <row r="110" spans="2:59" x14ac:dyDescent="0.45">
      <c r="B110" s="2"/>
      <c r="C110" s="2"/>
      <c r="D110" s="2"/>
      <c r="E110" s="2"/>
      <c r="F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row>
    <row r="111" spans="2:59" x14ac:dyDescent="0.45">
      <c r="B111" s="2"/>
      <c r="C111" s="2"/>
      <c r="D111" s="2"/>
      <c r="E111" s="2"/>
      <c r="F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row>
    <row r="112" spans="2:59" x14ac:dyDescent="0.45">
      <c r="B112" s="2"/>
      <c r="C112" s="2"/>
      <c r="D112" s="2"/>
      <c r="E112" s="2"/>
      <c r="F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row>
    <row r="113" spans="2:59" x14ac:dyDescent="0.45">
      <c r="B113" s="2"/>
      <c r="C113" s="2"/>
      <c r="D113" s="2"/>
      <c r="E113" s="2"/>
      <c r="F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row>
    <row r="114" spans="2:59" x14ac:dyDescent="0.45">
      <c r="B114" s="2"/>
      <c r="C114" s="2"/>
      <c r="D114" s="2"/>
      <c r="E114" s="2"/>
      <c r="F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row>
    <row r="115" spans="2:59" x14ac:dyDescent="0.45">
      <c r="B115" s="2"/>
      <c r="C115" s="2"/>
      <c r="D115" s="2"/>
      <c r="E115" s="2"/>
      <c r="F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row>
    <row r="116" spans="2:59" x14ac:dyDescent="0.45">
      <c r="B116" s="2"/>
      <c r="C116" s="2"/>
      <c r="D116" s="2"/>
      <c r="E116" s="2"/>
      <c r="F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row>
    <row r="117" spans="2:59" x14ac:dyDescent="0.45">
      <c r="B117" s="2"/>
      <c r="C117" s="2"/>
      <c r="D117" s="2"/>
      <c r="E117" s="2"/>
      <c r="F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row>
    <row r="118" spans="2:59" x14ac:dyDescent="0.45">
      <c r="B118" s="2"/>
      <c r="C118" s="2"/>
      <c r="D118" s="2"/>
      <c r="E118" s="2"/>
      <c r="F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row>
    <row r="119" spans="2:59" x14ac:dyDescent="0.45">
      <c r="B119" s="2"/>
      <c r="C119" s="2"/>
      <c r="D119" s="2"/>
      <c r="E119" s="2"/>
      <c r="F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row>
    <row r="120" spans="2:59" x14ac:dyDescent="0.45">
      <c r="B120" s="2"/>
      <c r="C120" s="2"/>
      <c r="D120" s="2"/>
      <c r="E120" s="2"/>
      <c r="F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row>
    <row r="121" spans="2:59" x14ac:dyDescent="0.45">
      <c r="B121" s="2"/>
      <c r="C121" s="2"/>
      <c r="D121" s="2"/>
      <c r="E121" s="2"/>
      <c r="F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row>
    <row r="122" spans="2:59" x14ac:dyDescent="0.45">
      <c r="B122" s="2"/>
      <c r="C122" s="2"/>
      <c r="D122" s="2"/>
      <c r="E122" s="2"/>
      <c r="F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row>
    <row r="123" spans="2:59" x14ac:dyDescent="0.45">
      <c r="B123" s="2"/>
      <c r="C123" s="2"/>
      <c r="D123" s="2"/>
      <c r="E123" s="2"/>
      <c r="F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row>
    <row r="124" spans="2:59" x14ac:dyDescent="0.45">
      <c r="B124" s="2"/>
      <c r="C124" s="2"/>
      <c r="D124" s="2"/>
      <c r="E124" s="2"/>
      <c r="F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row>
    <row r="125" spans="2:59" x14ac:dyDescent="0.45">
      <c r="B125" s="2"/>
      <c r="C125" s="2"/>
      <c r="D125" s="2"/>
      <c r="E125" s="2"/>
      <c r="F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row>
    <row r="126" spans="2:59" x14ac:dyDescent="0.45">
      <c r="B126" s="2"/>
      <c r="C126" s="2"/>
      <c r="D126" s="2"/>
      <c r="E126" s="2"/>
      <c r="F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row>
    <row r="127" spans="2:59" x14ac:dyDescent="0.45">
      <c r="B127" s="2"/>
      <c r="C127" s="2"/>
      <c r="D127" s="2"/>
      <c r="E127" s="2"/>
      <c r="F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row>
    <row r="128" spans="2:59" x14ac:dyDescent="0.45">
      <c r="B128" s="2"/>
      <c r="C128" s="2"/>
      <c r="D128" s="2"/>
      <c r="E128" s="2"/>
      <c r="F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row>
    <row r="129" spans="2:59" x14ac:dyDescent="0.45">
      <c r="B129" s="2"/>
      <c r="C129" s="2"/>
      <c r="D129" s="2"/>
      <c r="E129" s="2"/>
      <c r="F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row>
    <row r="130" spans="2:59" x14ac:dyDescent="0.45">
      <c r="B130" s="2"/>
      <c r="C130" s="2"/>
      <c r="D130" s="2"/>
      <c r="E130" s="2"/>
      <c r="F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row>
    <row r="131" spans="2:59" x14ac:dyDescent="0.45">
      <c r="B131" s="2"/>
      <c r="C131" s="2"/>
      <c r="D131" s="2"/>
      <c r="E131" s="2"/>
      <c r="F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row>
    <row r="132" spans="2:59" x14ac:dyDescent="0.45">
      <c r="B132" s="2"/>
      <c r="C132" s="2"/>
      <c r="D132" s="2"/>
      <c r="E132" s="2"/>
      <c r="F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row>
    <row r="133" spans="2:59" x14ac:dyDescent="0.45">
      <c r="B133" s="2"/>
      <c r="C133" s="2"/>
      <c r="D133" s="2"/>
      <c r="E133" s="2"/>
      <c r="F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row>
    <row r="134" spans="2:59" x14ac:dyDescent="0.45">
      <c r="B134" s="2"/>
      <c r="C134" s="2"/>
      <c r="D134" s="2"/>
      <c r="E134" s="2"/>
      <c r="F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row>
    <row r="135" spans="2:59" x14ac:dyDescent="0.45">
      <c r="B135" s="2"/>
      <c r="C135" s="2"/>
      <c r="D135" s="2"/>
      <c r="E135" s="2"/>
      <c r="F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row>
    <row r="136" spans="2:59" x14ac:dyDescent="0.45">
      <c r="B136" s="2"/>
      <c r="C136" s="2"/>
      <c r="D136" s="2"/>
      <c r="E136" s="2"/>
      <c r="F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row>
    <row r="137" spans="2:59" x14ac:dyDescent="0.45">
      <c r="B137" s="2"/>
      <c r="C137" s="2"/>
      <c r="D137" s="2"/>
      <c r="E137" s="2"/>
      <c r="F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row>
    <row r="138" spans="2:59" x14ac:dyDescent="0.45">
      <c r="B138" s="2"/>
      <c r="C138" s="2"/>
      <c r="D138" s="2"/>
      <c r="E138" s="2"/>
      <c r="F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row>
    <row r="139" spans="2:59" x14ac:dyDescent="0.45">
      <c r="B139" s="2"/>
      <c r="C139" s="2"/>
      <c r="D139" s="2"/>
      <c r="E139" s="2"/>
      <c r="F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row>
    <row r="140" spans="2:59" x14ac:dyDescent="0.45">
      <c r="B140" s="2"/>
      <c r="C140" s="2"/>
      <c r="D140" s="2"/>
      <c r="E140" s="2"/>
      <c r="F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row>
    <row r="141" spans="2:59" x14ac:dyDescent="0.45">
      <c r="B141" s="2"/>
      <c r="C141" s="2"/>
      <c r="D141" s="2"/>
      <c r="E141" s="2"/>
      <c r="F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row>
    <row r="142" spans="2:59" x14ac:dyDescent="0.45">
      <c r="B142" s="2"/>
      <c r="C142" s="2"/>
      <c r="D142" s="2"/>
      <c r="E142" s="2"/>
      <c r="F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row>
    <row r="143" spans="2:59" x14ac:dyDescent="0.45">
      <c r="B143" s="2"/>
      <c r="C143" s="2"/>
      <c r="D143" s="2"/>
      <c r="E143" s="2"/>
      <c r="F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row>
    <row r="144" spans="2:59" x14ac:dyDescent="0.45">
      <c r="B144" s="2"/>
      <c r="C144" s="2"/>
      <c r="D144" s="2"/>
      <c r="E144" s="2"/>
      <c r="F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row>
    <row r="145" spans="2:59" x14ac:dyDescent="0.45">
      <c r="B145" s="2"/>
      <c r="C145" s="2"/>
      <c r="D145" s="2"/>
      <c r="E145" s="2"/>
      <c r="F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row>
    <row r="146" spans="2:59" x14ac:dyDescent="0.45">
      <c r="B146" s="2"/>
      <c r="C146" s="2"/>
      <c r="D146" s="2"/>
      <c r="E146" s="2"/>
      <c r="F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row>
    <row r="147" spans="2:59" x14ac:dyDescent="0.45">
      <c r="B147" s="2"/>
      <c r="C147" s="2"/>
      <c r="D147" s="2"/>
      <c r="E147" s="2"/>
      <c r="F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row>
    <row r="148" spans="2:59" x14ac:dyDescent="0.45">
      <c r="B148" s="2"/>
      <c r="C148" s="2"/>
      <c r="D148" s="2"/>
      <c r="E148" s="2"/>
      <c r="F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row>
    <row r="149" spans="2:59" x14ac:dyDescent="0.45">
      <c r="B149" s="2"/>
      <c r="C149" s="2"/>
      <c r="D149" s="2"/>
      <c r="E149" s="2"/>
      <c r="F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row>
    <row r="150" spans="2:59" x14ac:dyDescent="0.45">
      <c r="B150" s="2"/>
      <c r="C150" s="2"/>
      <c r="D150" s="2"/>
      <c r="E150" s="2"/>
      <c r="F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row>
    <row r="151" spans="2:59" x14ac:dyDescent="0.45">
      <c r="B151" s="2"/>
      <c r="C151" s="2"/>
      <c r="D151" s="2"/>
      <c r="E151" s="2"/>
      <c r="F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row>
    <row r="152" spans="2:59" x14ac:dyDescent="0.45">
      <c r="B152" s="2"/>
      <c r="C152" s="2"/>
      <c r="D152" s="2"/>
      <c r="E152" s="2"/>
      <c r="F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row>
    <row r="153" spans="2:59" x14ac:dyDescent="0.45">
      <c r="B153" s="2"/>
      <c r="C153" s="2"/>
      <c r="D153" s="2"/>
      <c r="E153" s="2"/>
      <c r="F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row>
    <row r="154" spans="2:59" x14ac:dyDescent="0.45">
      <c r="B154" s="2"/>
      <c r="C154" s="2"/>
      <c r="D154" s="2"/>
      <c r="E154" s="2"/>
      <c r="F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row>
    <row r="155" spans="2:59" x14ac:dyDescent="0.45">
      <c r="B155" s="2"/>
      <c r="C155" s="2"/>
      <c r="D155" s="2"/>
      <c r="E155" s="2"/>
      <c r="F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row>
    <row r="156" spans="2:59" x14ac:dyDescent="0.45">
      <c r="B156" s="2"/>
      <c r="C156" s="2"/>
      <c r="D156" s="2"/>
      <c r="E156" s="2"/>
      <c r="F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row>
    <row r="157" spans="2:59" x14ac:dyDescent="0.45">
      <c r="B157" s="2"/>
      <c r="C157" s="2"/>
      <c r="D157" s="2"/>
      <c r="E157" s="2"/>
      <c r="F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row>
    <row r="158" spans="2:59" x14ac:dyDescent="0.45">
      <c r="B158" s="2"/>
      <c r="C158" s="2"/>
      <c r="D158" s="2"/>
      <c r="E158" s="2"/>
      <c r="F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row>
    <row r="159" spans="2:59" x14ac:dyDescent="0.45">
      <c r="B159" s="2"/>
      <c r="C159" s="2"/>
      <c r="D159" s="2"/>
      <c r="E159" s="2"/>
      <c r="F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row>
    <row r="160" spans="2:59" x14ac:dyDescent="0.45">
      <c r="B160" s="2"/>
      <c r="C160" s="2"/>
      <c r="D160" s="2"/>
      <c r="E160" s="2"/>
      <c r="F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row>
    <row r="161" spans="2:59" x14ac:dyDescent="0.45">
      <c r="B161" s="2"/>
      <c r="C161" s="2"/>
      <c r="D161" s="2"/>
      <c r="E161" s="2"/>
      <c r="F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row>
    <row r="162" spans="2:59" x14ac:dyDescent="0.45">
      <c r="B162" s="2"/>
      <c r="C162" s="2"/>
      <c r="D162" s="2"/>
      <c r="E162" s="2"/>
      <c r="F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row>
    <row r="163" spans="2:59" x14ac:dyDescent="0.45">
      <c r="B163" s="2"/>
      <c r="C163" s="2"/>
      <c r="D163" s="2"/>
      <c r="E163" s="2"/>
      <c r="F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row>
    <row r="164" spans="2:59" x14ac:dyDescent="0.45">
      <c r="B164" s="2"/>
      <c r="C164" s="2"/>
      <c r="D164" s="2"/>
      <c r="E164" s="2"/>
      <c r="F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row>
    <row r="165" spans="2:59" x14ac:dyDescent="0.45">
      <c r="B165" s="2"/>
      <c r="C165" s="2"/>
      <c r="D165" s="2"/>
      <c r="E165" s="2"/>
      <c r="F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row>
    <row r="166" spans="2:59" x14ac:dyDescent="0.45">
      <c r="B166" s="2"/>
      <c r="C166" s="2"/>
      <c r="D166" s="2"/>
      <c r="E166" s="2"/>
      <c r="F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row>
    <row r="167" spans="2:59" x14ac:dyDescent="0.45">
      <c r="B167" s="2"/>
      <c r="C167" s="2"/>
      <c r="D167" s="2"/>
      <c r="E167" s="2"/>
      <c r="F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row>
    <row r="168" spans="2:59" x14ac:dyDescent="0.45">
      <c r="B168" s="2"/>
      <c r="C168" s="2"/>
      <c r="D168" s="2"/>
      <c r="E168" s="2"/>
      <c r="F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row>
    <row r="169" spans="2:59" x14ac:dyDescent="0.45">
      <c r="B169" s="2"/>
      <c r="C169" s="2"/>
      <c r="D169" s="2"/>
      <c r="E169" s="2"/>
      <c r="F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row>
    <row r="170" spans="2:59" x14ac:dyDescent="0.45">
      <c r="B170" s="2"/>
      <c r="C170" s="2"/>
      <c r="D170" s="2"/>
      <c r="E170" s="2"/>
      <c r="F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row>
    <row r="171" spans="2:59" x14ac:dyDescent="0.45">
      <c r="B171" s="2"/>
      <c r="C171" s="2"/>
      <c r="D171" s="2"/>
      <c r="E171" s="2"/>
      <c r="F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row>
    <row r="172" spans="2:59" x14ac:dyDescent="0.45">
      <c r="B172" s="2"/>
      <c r="C172" s="2"/>
      <c r="D172" s="2"/>
      <c r="E172" s="2"/>
      <c r="F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row>
    <row r="173" spans="2:59" x14ac:dyDescent="0.45">
      <c r="B173" s="2"/>
      <c r="C173" s="2"/>
      <c r="D173" s="2"/>
      <c r="E173" s="2"/>
      <c r="F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row>
    <row r="174" spans="2:59" x14ac:dyDescent="0.45">
      <c r="B174" s="2"/>
      <c r="C174" s="2"/>
      <c r="D174" s="2"/>
      <c r="E174" s="2"/>
      <c r="F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row>
    <row r="175" spans="2:59" x14ac:dyDescent="0.45">
      <c r="B175" s="2"/>
      <c r="C175" s="2"/>
      <c r="D175" s="2"/>
      <c r="E175" s="2"/>
      <c r="F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row>
    <row r="176" spans="2:59" x14ac:dyDescent="0.45">
      <c r="B176" s="2"/>
      <c r="C176" s="2"/>
      <c r="D176" s="2"/>
      <c r="E176" s="2"/>
      <c r="F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row>
    <row r="177" spans="2:59" x14ac:dyDescent="0.45">
      <c r="B177" s="2"/>
      <c r="C177" s="2"/>
      <c r="D177" s="2"/>
      <c r="E177" s="2"/>
      <c r="F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row>
    <row r="178" spans="2:59" x14ac:dyDescent="0.45">
      <c r="B178" s="2"/>
      <c r="C178" s="2"/>
      <c r="D178" s="2"/>
      <c r="E178" s="2"/>
      <c r="F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row>
    <row r="179" spans="2:59" x14ac:dyDescent="0.45">
      <c r="B179" s="2"/>
      <c r="C179" s="2"/>
      <c r="D179" s="2"/>
      <c r="E179" s="2"/>
      <c r="F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row>
    <row r="180" spans="2:59" x14ac:dyDescent="0.45">
      <c r="B180" s="2"/>
      <c r="C180" s="2"/>
      <c r="D180" s="2"/>
      <c r="E180" s="2"/>
      <c r="F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row>
    <row r="181" spans="2:59" x14ac:dyDescent="0.45">
      <c r="B181" s="2"/>
      <c r="C181" s="2"/>
      <c r="D181" s="2"/>
      <c r="E181" s="2"/>
      <c r="F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row>
    <row r="182" spans="2:59" x14ac:dyDescent="0.45">
      <c r="B182" s="2"/>
      <c r="C182" s="2"/>
      <c r="D182" s="2"/>
      <c r="E182" s="2"/>
      <c r="F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row>
    <row r="183" spans="2:59" x14ac:dyDescent="0.45">
      <c r="B183" s="2"/>
      <c r="C183" s="2"/>
      <c r="D183" s="2"/>
      <c r="E183" s="2"/>
      <c r="F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row>
    <row r="184" spans="2:59" x14ac:dyDescent="0.45">
      <c r="B184" s="2"/>
      <c r="C184" s="2"/>
      <c r="D184" s="2"/>
      <c r="E184" s="2"/>
      <c r="F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row>
    <row r="185" spans="2:59" x14ac:dyDescent="0.45">
      <c r="B185" s="2"/>
      <c r="C185" s="2"/>
      <c r="D185" s="2"/>
      <c r="E185" s="2"/>
      <c r="F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row>
    <row r="186" spans="2:59" x14ac:dyDescent="0.45">
      <c r="B186" s="2"/>
      <c r="C186" s="2"/>
      <c r="D186" s="2"/>
      <c r="E186" s="2"/>
      <c r="F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row>
    <row r="187" spans="2:59" x14ac:dyDescent="0.45">
      <c r="B187" s="2"/>
      <c r="C187" s="2"/>
      <c r="D187" s="2"/>
      <c r="E187" s="2"/>
      <c r="F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row>
    <row r="188" spans="2:59" x14ac:dyDescent="0.45">
      <c r="B188" s="2"/>
      <c r="C188" s="2"/>
      <c r="D188" s="2"/>
      <c r="E188" s="2"/>
      <c r="F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row>
    <row r="189" spans="2:59" x14ac:dyDescent="0.45">
      <c r="B189" s="2"/>
      <c r="C189" s="2"/>
      <c r="D189" s="2"/>
      <c r="E189" s="2"/>
      <c r="F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row>
    <row r="190" spans="2:59" x14ac:dyDescent="0.45">
      <c r="B190" s="2"/>
      <c r="C190" s="2"/>
      <c r="D190" s="2"/>
      <c r="E190" s="2"/>
      <c r="F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row>
    <row r="191" spans="2:59" x14ac:dyDescent="0.45">
      <c r="B191" s="2"/>
      <c r="C191" s="2"/>
      <c r="D191" s="2"/>
      <c r="E191" s="2"/>
      <c r="F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row>
    <row r="192" spans="2:59" x14ac:dyDescent="0.45">
      <c r="B192" s="2"/>
      <c r="C192" s="2"/>
      <c r="D192" s="2"/>
      <c r="E192" s="2"/>
      <c r="F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row>
    <row r="193" spans="2:59" x14ac:dyDescent="0.45">
      <c r="B193" s="2"/>
      <c r="C193" s="2"/>
      <c r="D193" s="2"/>
      <c r="E193" s="2"/>
      <c r="F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row>
    <row r="194" spans="2:59" x14ac:dyDescent="0.45">
      <c r="B194" s="2"/>
      <c r="C194" s="2"/>
      <c r="D194" s="2"/>
      <c r="E194" s="2"/>
      <c r="F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row>
    <row r="195" spans="2:59" x14ac:dyDescent="0.45">
      <c r="B195" s="2"/>
      <c r="C195" s="2"/>
      <c r="D195" s="2"/>
      <c r="E195" s="2"/>
      <c r="F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row>
    <row r="196" spans="2:59" x14ac:dyDescent="0.45">
      <c r="B196" s="2"/>
      <c r="C196" s="2"/>
      <c r="D196" s="2"/>
      <c r="E196" s="2"/>
      <c r="F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row>
    <row r="197" spans="2:59" x14ac:dyDescent="0.45">
      <c r="B197" s="2"/>
      <c r="C197" s="2"/>
      <c r="D197" s="2"/>
      <c r="E197" s="2"/>
      <c r="F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row>
    <row r="198" spans="2:59" x14ac:dyDescent="0.45">
      <c r="B198" s="2"/>
      <c r="C198" s="2"/>
      <c r="D198" s="2"/>
      <c r="E198" s="2"/>
      <c r="F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row>
    <row r="199" spans="2:59" x14ac:dyDescent="0.45">
      <c r="B199" s="2"/>
      <c r="C199" s="2"/>
      <c r="D199" s="2"/>
      <c r="E199" s="2"/>
      <c r="F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row>
    <row r="200" spans="2:59" x14ac:dyDescent="0.45">
      <c r="B200" s="2"/>
      <c r="C200" s="2"/>
      <c r="D200" s="2"/>
      <c r="E200" s="2"/>
      <c r="F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row>
    <row r="201" spans="2:59" x14ac:dyDescent="0.45">
      <c r="B201" s="2"/>
      <c r="C201" s="2"/>
      <c r="D201" s="2"/>
      <c r="E201" s="2"/>
      <c r="F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row>
    <row r="202" spans="2:59" x14ac:dyDescent="0.45">
      <c r="B202" s="2"/>
      <c r="C202" s="2"/>
      <c r="D202" s="2"/>
      <c r="E202" s="2"/>
      <c r="F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row>
    <row r="203" spans="2:59" x14ac:dyDescent="0.45">
      <c r="B203" s="2"/>
      <c r="C203" s="2"/>
      <c r="D203" s="2"/>
      <c r="E203" s="2"/>
      <c r="F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row>
    <row r="204" spans="2:59" x14ac:dyDescent="0.45">
      <c r="B204" s="2"/>
      <c r="C204" s="2"/>
      <c r="D204" s="2"/>
      <c r="E204" s="2"/>
      <c r="F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row>
    <row r="205" spans="2:59" x14ac:dyDescent="0.45">
      <c r="B205" s="2"/>
      <c r="C205" s="2"/>
      <c r="D205" s="2"/>
      <c r="E205" s="2"/>
      <c r="F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row>
    <row r="206" spans="2:59" x14ac:dyDescent="0.45">
      <c r="B206" s="2"/>
      <c r="C206" s="2"/>
      <c r="D206" s="2"/>
      <c r="E206" s="2"/>
      <c r="F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row>
    <row r="207" spans="2:59" x14ac:dyDescent="0.45">
      <c r="B207" s="2"/>
      <c r="C207" s="2"/>
      <c r="D207" s="2"/>
      <c r="E207" s="2"/>
      <c r="F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row>
    <row r="208" spans="2:59" x14ac:dyDescent="0.45">
      <c r="B208" s="2"/>
      <c r="C208" s="2"/>
      <c r="D208" s="2"/>
      <c r="E208" s="2"/>
      <c r="F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row>
    <row r="209" spans="2:59" x14ac:dyDescent="0.45">
      <c r="B209" s="2"/>
      <c r="C209" s="2"/>
      <c r="D209" s="2"/>
      <c r="E209" s="2"/>
      <c r="F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row>
    <row r="210" spans="2:59" x14ac:dyDescent="0.45">
      <c r="B210" s="2"/>
      <c r="C210" s="2"/>
      <c r="D210" s="2"/>
      <c r="E210" s="2"/>
      <c r="F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row>
    <row r="211" spans="2:59" x14ac:dyDescent="0.45">
      <c r="B211" s="2"/>
      <c r="C211" s="2"/>
      <c r="D211" s="2"/>
      <c r="E211" s="2"/>
      <c r="F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row>
    <row r="212" spans="2:59" x14ac:dyDescent="0.45">
      <c r="B212" s="2"/>
      <c r="C212" s="2"/>
      <c r="D212" s="2"/>
      <c r="E212" s="2"/>
      <c r="F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row>
    <row r="213" spans="2:59" x14ac:dyDescent="0.45">
      <c r="B213" s="2"/>
      <c r="C213" s="2"/>
      <c r="D213" s="2"/>
      <c r="E213" s="2"/>
      <c r="F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row>
    <row r="214" spans="2:59" x14ac:dyDescent="0.45">
      <c r="B214" s="2"/>
      <c r="C214" s="2"/>
      <c r="D214" s="2"/>
      <c r="E214" s="2"/>
      <c r="F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row>
    <row r="215" spans="2:59" x14ac:dyDescent="0.45">
      <c r="B215" s="2"/>
      <c r="C215" s="2"/>
      <c r="D215" s="2"/>
      <c r="E215" s="2"/>
      <c r="F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row>
    <row r="216" spans="2:59" x14ac:dyDescent="0.45">
      <c r="B216" s="2"/>
      <c r="C216" s="2"/>
      <c r="D216" s="2"/>
      <c r="E216" s="2"/>
      <c r="F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row>
    <row r="217" spans="2:59" x14ac:dyDescent="0.45">
      <c r="B217" s="2"/>
      <c r="C217" s="2"/>
      <c r="D217" s="2"/>
      <c r="E217" s="2"/>
      <c r="F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row>
    <row r="218" spans="2:59" x14ac:dyDescent="0.45">
      <c r="B218" s="2"/>
      <c r="C218" s="2"/>
      <c r="D218" s="2"/>
      <c r="E218" s="2"/>
      <c r="F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row>
    <row r="219" spans="2:59" x14ac:dyDescent="0.45">
      <c r="B219" s="2"/>
      <c r="C219" s="2"/>
      <c r="D219" s="2"/>
      <c r="E219" s="2"/>
      <c r="F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row>
    <row r="220" spans="2:59" x14ac:dyDescent="0.45">
      <c r="B220" s="2"/>
      <c r="C220" s="2"/>
      <c r="D220" s="2"/>
      <c r="E220" s="2"/>
      <c r="F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row>
    <row r="221" spans="2:59" x14ac:dyDescent="0.45">
      <c r="B221" s="2"/>
      <c r="C221" s="2"/>
      <c r="D221" s="2"/>
      <c r="E221" s="2"/>
      <c r="F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row>
    <row r="222" spans="2:59" x14ac:dyDescent="0.45">
      <c r="B222" s="2"/>
      <c r="C222" s="2"/>
      <c r="D222" s="2"/>
      <c r="E222" s="2"/>
      <c r="F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row>
    <row r="223" spans="2:59" x14ac:dyDescent="0.45">
      <c r="B223" s="2"/>
      <c r="C223" s="2"/>
      <c r="D223" s="2"/>
      <c r="E223" s="2"/>
      <c r="F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row>
    <row r="224" spans="2:59" x14ac:dyDescent="0.45">
      <c r="B224" s="2"/>
      <c r="C224" s="2"/>
      <c r="D224" s="2"/>
      <c r="E224" s="2"/>
      <c r="F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row>
    <row r="225" spans="2:59" x14ac:dyDescent="0.45">
      <c r="B225" s="2"/>
      <c r="C225" s="2"/>
      <c r="D225" s="2"/>
      <c r="E225" s="2"/>
      <c r="F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row>
    <row r="226" spans="2:59" x14ac:dyDescent="0.45">
      <c r="B226" s="2"/>
      <c r="C226" s="2"/>
      <c r="D226" s="2"/>
      <c r="E226" s="2"/>
      <c r="F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row>
    <row r="227" spans="2:59" x14ac:dyDescent="0.45">
      <c r="B227" s="2"/>
      <c r="C227" s="2"/>
      <c r="D227" s="2"/>
      <c r="E227" s="2"/>
      <c r="F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row>
    <row r="228" spans="2:59" x14ac:dyDescent="0.45">
      <c r="B228" s="2"/>
      <c r="C228" s="2"/>
      <c r="D228" s="2"/>
      <c r="E228" s="2"/>
      <c r="F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row>
    <row r="229" spans="2:59" x14ac:dyDescent="0.45">
      <c r="B229" s="2"/>
      <c r="C229" s="2"/>
      <c r="D229" s="2"/>
      <c r="E229" s="2"/>
      <c r="F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row>
    <row r="230" spans="2:59" x14ac:dyDescent="0.45">
      <c r="B230" s="2"/>
      <c r="C230" s="2"/>
      <c r="D230" s="2"/>
      <c r="E230" s="2"/>
      <c r="F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row>
    <row r="231" spans="2:59" x14ac:dyDescent="0.45">
      <c r="B231" s="2"/>
      <c r="C231" s="2"/>
      <c r="D231" s="2"/>
      <c r="E231" s="2"/>
      <c r="F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row>
    <row r="232" spans="2:59" x14ac:dyDescent="0.45">
      <c r="B232" s="2"/>
      <c r="C232" s="2"/>
      <c r="D232" s="2"/>
      <c r="E232" s="2"/>
      <c r="F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row>
    <row r="233" spans="2:59" x14ac:dyDescent="0.45">
      <c r="B233" s="2"/>
      <c r="C233" s="2"/>
      <c r="D233" s="2"/>
      <c r="E233" s="2"/>
      <c r="F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row>
    <row r="234" spans="2:59" x14ac:dyDescent="0.45">
      <c r="B234" s="2"/>
      <c r="C234" s="2"/>
      <c r="D234" s="2"/>
      <c r="E234" s="2"/>
      <c r="F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row>
    <row r="235" spans="2:59" x14ac:dyDescent="0.45">
      <c r="B235" s="2"/>
      <c r="C235" s="2"/>
      <c r="D235" s="2"/>
      <c r="E235" s="2"/>
      <c r="F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row>
    <row r="236" spans="2:59" x14ac:dyDescent="0.45">
      <c r="B236" s="2"/>
      <c r="C236" s="2"/>
      <c r="D236" s="2"/>
      <c r="E236" s="2"/>
      <c r="F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row>
    <row r="237" spans="2:59" x14ac:dyDescent="0.45">
      <c r="B237" s="2"/>
      <c r="C237" s="2"/>
      <c r="D237" s="2"/>
      <c r="E237" s="2"/>
      <c r="F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row>
    <row r="238" spans="2:59" x14ac:dyDescent="0.45">
      <c r="B238" s="2"/>
      <c r="C238" s="2"/>
      <c r="D238" s="2"/>
      <c r="E238" s="2"/>
      <c r="F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row>
    <row r="239" spans="2:59" x14ac:dyDescent="0.45">
      <c r="B239" s="2"/>
      <c r="C239" s="2"/>
      <c r="D239" s="2"/>
      <c r="E239" s="2"/>
      <c r="F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row>
    <row r="240" spans="2:59" x14ac:dyDescent="0.45">
      <c r="B240" s="2"/>
      <c r="C240" s="2"/>
      <c r="D240" s="2"/>
      <c r="E240" s="2"/>
      <c r="F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row>
    <row r="241" spans="2:59" x14ac:dyDescent="0.45">
      <c r="B241" s="2"/>
      <c r="C241" s="2"/>
      <c r="D241" s="2"/>
      <c r="E241" s="2"/>
      <c r="F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row>
    <row r="242" spans="2:59" x14ac:dyDescent="0.45">
      <c r="B242" s="2"/>
      <c r="C242" s="2"/>
      <c r="D242" s="2"/>
      <c r="E242" s="2"/>
      <c r="F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row>
    <row r="243" spans="2:59" x14ac:dyDescent="0.45">
      <c r="B243" s="2"/>
      <c r="C243" s="2"/>
      <c r="D243" s="2"/>
      <c r="E243" s="2"/>
      <c r="F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row>
    <row r="244" spans="2:59" x14ac:dyDescent="0.45">
      <c r="B244" s="2"/>
      <c r="C244" s="2"/>
      <c r="D244" s="2"/>
      <c r="E244" s="2"/>
      <c r="F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row>
    <row r="245" spans="2:59" x14ac:dyDescent="0.45">
      <c r="B245" s="2"/>
      <c r="C245" s="2"/>
      <c r="D245" s="2"/>
      <c r="E245" s="2"/>
      <c r="F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row>
    <row r="246" spans="2:59" x14ac:dyDescent="0.45">
      <c r="B246" s="2"/>
      <c r="C246" s="2"/>
      <c r="D246" s="2"/>
      <c r="E246" s="2"/>
      <c r="F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row>
    <row r="247" spans="2:59" x14ac:dyDescent="0.45">
      <c r="B247" s="2"/>
      <c r="C247" s="2"/>
      <c r="D247" s="2"/>
      <c r="E247" s="2"/>
      <c r="F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row>
    <row r="248" spans="2:59" x14ac:dyDescent="0.45">
      <c r="B248" s="2"/>
      <c r="C248" s="2"/>
      <c r="D248" s="2"/>
      <c r="E248" s="2"/>
      <c r="F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row>
    <row r="249" spans="2:59" x14ac:dyDescent="0.45">
      <c r="B249" s="2"/>
      <c r="C249" s="2"/>
      <c r="D249" s="2"/>
      <c r="E249" s="2"/>
      <c r="F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row>
    <row r="250" spans="2:59" x14ac:dyDescent="0.45">
      <c r="B250" s="2"/>
      <c r="C250" s="2"/>
      <c r="D250" s="2"/>
      <c r="E250" s="2"/>
      <c r="F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row>
    <row r="251" spans="2:59" x14ac:dyDescent="0.45">
      <c r="B251" s="2"/>
      <c r="C251" s="2"/>
      <c r="D251" s="2"/>
      <c r="E251" s="2"/>
      <c r="F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row>
    <row r="252" spans="2:59" x14ac:dyDescent="0.45">
      <c r="B252" s="2"/>
      <c r="C252" s="2"/>
      <c r="D252" s="2"/>
      <c r="E252" s="2"/>
      <c r="F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row>
    <row r="253" spans="2:59" x14ac:dyDescent="0.45">
      <c r="B253" s="2"/>
      <c r="C253" s="2"/>
      <c r="D253" s="2"/>
      <c r="E253" s="2"/>
      <c r="F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row>
    <row r="254" spans="2:59" x14ac:dyDescent="0.45">
      <c r="B254" s="2"/>
      <c r="C254" s="2"/>
      <c r="D254" s="2"/>
      <c r="E254" s="2"/>
      <c r="F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row>
    <row r="255" spans="2:59" x14ac:dyDescent="0.45">
      <c r="B255" s="2"/>
      <c r="C255" s="2"/>
      <c r="D255" s="2"/>
      <c r="E255" s="2"/>
      <c r="F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row>
    <row r="256" spans="2:59" x14ac:dyDescent="0.45">
      <c r="B256" s="2"/>
      <c r="C256" s="2"/>
      <c r="D256" s="2"/>
      <c r="E256" s="2"/>
      <c r="F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row>
    <row r="257" spans="2:59" x14ac:dyDescent="0.45">
      <c r="B257" s="2"/>
      <c r="C257" s="2"/>
      <c r="D257" s="2"/>
      <c r="E257" s="2"/>
      <c r="F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row>
    <row r="258" spans="2:59" x14ac:dyDescent="0.45">
      <c r="B258" s="2"/>
      <c r="C258" s="2"/>
      <c r="D258" s="2"/>
      <c r="E258" s="2"/>
      <c r="F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row>
    <row r="259" spans="2:59" x14ac:dyDescent="0.45">
      <c r="B259" s="2"/>
      <c r="C259" s="2"/>
      <c r="D259" s="2"/>
      <c r="E259" s="2"/>
      <c r="F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row>
    <row r="260" spans="2:59" x14ac:dyDescent="0.45">
      <c r="B260" s="2"/>
      <c r="C260" s="2"/>
      <c r="D260" s="2"/>
      <c r="E260" s="2"/>
      <c r="F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row>
    <row r="261" spans="2:59" x14ac:dyDescent="0.45">
      <c r="B261" s="2"/>
      <c r="C261" s="2"/>
      <c r="D261" s="2"/>
      <c r="E261" s="2"/>
      <c r="F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row>
    <row r="262" spans="2:59" x14ac:dyDescent="0.45">
      <c r="B262" s="2"/>
      <c r="C262" s="2"/>
      <c r="D262" s="2"/>
      <c r="E262" s="2"/>
      <c r="F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row>
    <row r="263" spans="2:59" x14ac:dyDescent="0.45">
      <c r="B263" s="2"/>
      <c r="C263" s="2"/>
      <c r="D263" s="2"/>
      <c r="E263" s="2"/>
      <c r="F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row>
    <row r="264" spans="2:59" x14ac:dyDescent="0.45">
      <c r="B264" s="2"/>
      <c r="C264" s="2"/>
      <c r="D264" s="2"/>
      <c r="E264" s="2"/>
      <c r="F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row>
    <row r="265" spans="2:59" x14ac:dyDescent="0.45">
      <c r="B265" s="2"/>
      <c r="C265" s="2"/>
      <c r="D265" s="2"/>
      <c r="E265" s="2"/>
      <c r="F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row>
    <row r="266" spans="2:59" x14ac:dyDescent="0.45">
      <c r="B266" s="2"/>
      <c r="C266" s="2"/>
      <c r="D266" s="2"/>
      <c r="E266" s="2"/>
      <c r="F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row>
    <row r="267" spans="2:59" x14ac:dyDescent="0.45">
      <c r="B267" s="2"/>
      <c r="C267" s="2"/>
      <c r="D267" s="2"/>
      <c r="E267" s="2"/>
      <c r="F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row>
    <row r="268" spans="2:59" x14ac:dyDescent="0.45">
      <c r="B268" s="2"/>
      <c r="C268" s="2"/>
      <c r="D268" s="2"/>
      <c r="E268" s="2"/>
      <c r="F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row>
    <row r="269" spans="2:59" x14ac:dyDescent="0.45">
      <c r="B269" s="2"/>
      <c r="C269" s="2"/>
      <c r="D269" s="2"/>
      <c r="E269" s="2"/>
      <c r="F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row>
    <row r="270" spans="2:59" x14ac:dyDescent="0.45">
      <c r="B270" s="2"/>
      <c r="C270" s="2"/>
      <c r="D270" s="2"/>
      <c r="E270" s="2"/>
      <c r="F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row>
    <row r="271" spans="2:59" x14ac:dyDescent="0.45">
      <c r="B271" s="2"/>
      <c r="C271" s="2"/>
      <c r="D271" s="2"/>
      <c r="E271" s="2"/>
      <c r="F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row>
    <row r="272" spans="2:59" x14ac:dyDescent="0.45">
      <c r="B272" s="2"/>
      <c r="C272" s="2"/>
      <c r="D272" s="2"/>
      <c r="E272" s="2"/>
      <c r="F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row>
    <row r="273" spans="2:59" x14ac:dyDescent="0.45">
      <c r="B273" s="2"/>
      <c r="C273" s="2"/>
      <c r="D273" s="2"/>
      <c r="E273" s="2"/>
      <c r="F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row>
    <row r="274" spans="2:59" x14ac:dyDescent="0.45">
      <c r="B274" s="2"/>
      <c r="C274" s="2"/>
      <c r="D274" s="2"/>
      <c r="E274" s="2"/>
      <c r="F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row>
    <row r="275" spans="2:59" x14ac:dyDescent="0.45">
      <c r="B275" s="2"/>
      <c r="C275" s="2"/>
      <c r="D275" s="2"/>
      <c r="E275" s="2"/>
      <c r="F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row>
    <row r="276" spans="2:59" x14ac:dyDescent="0.45">
      <c r="B276" s="2"/>
      <c r="C276" s="2"/>
      <c r="D276" s="2"/>
      <c r="E276" s="2"/>
      <c r="F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row>
    <row r="277" spans="2:59" x14ac:dyDescent="0.45">
      <c r="B277" s="2"/>
      <c r="C277" s="2"/>
      <c r="D277" s="2"/>
      <c r="E277" s="2"/>
      <c r="F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row>
    <row r="278" spans="2:59" x14ac:dyDescent="0.45">
      <c r="B278" s="2"/>
      <c r="C278" s="2"/>
      <c r="D278" s="2"/>
      <c r="E278" s="2"/>
      <c r="F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row>
    <row r="279" spans="2:59" x14ac:dyDescent="0.45">
      <c r="B279" s="2"/>
      <c r="C279" s="2"/>
      <c r="D279" s="2"/>
      <c r="E279" s="2"/>
      <c r="F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row>
    <row r="280" spans="2:59" x14ac:dyDescent="0.45">
      <c r="B280" s="2"/>
      <c r="C280" s="2"/>
      <c r="D280" s="2"/>
      <c r="E280" s="2"/>
      <c r="F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row>
    <row r="281" spans="2:59" x14ac:dyDescent="0.45">
      <c r="B281" s="2"/>
      <c r="C281" s="2"/>
      <c r="D281" s="2"/>
      <c r="E281" s="2"/>
      <c r="F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row>
    <row r="282" spans="2:59" x14ac:dyDescent="0.45">
      <c r="B282" s="2"/>
      <c r="C282" s="2"/>
      <c r="D282" s="2"/>
      <c r="E282" s="2"/>
      <c r="F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row>
    <row r="283" spans="2:59" x14ac:dyDescent="0.45">
      <c r="B283" s="2"/>
      <c r="C283" s="2"/>
      <c r="D283" s="2"/>
      <c r="E283" s="2"/>
      <c r="F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row>
    <row r="284" spans="2:59" x14ac:dyDescent="0.45">
      <c r="B284" s="2"/>
      <c r="C284" s="2"/>
      <c r="D284" s="2"/>
      <c r="E284" s="2"/>
      <c r="F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row>
    <row r="285" spans="2:59" x14ac:dyDescent="0.45">
      <c r="B285" s="2"/>
      <c r="C285" s="2"/>
      <c r="D285" s="2"/>
      <c r="E285" s="2"/>
      <c r="F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row>
    <row r="286" spans="2:59" x14ac:dyDescent="0.45">
      <c r="B286" s="2"/>
      <c r="C286" s="2"/>
      <c r="D286" s="2"/>
      <c r="E286" s="2"/>
      <c r="F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row>
    <row r="287" spans="2:59" x14ac:dyDescent="0.45">
      <c r="B287" s="2"/>
      <c r="C287" s="2"/>
      <c r="D287" s="2"/>
      <c r="E287" s="2"/>
      <c r="F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row>
    <row r="288" spans="2:59" x14ac:dyDescent="0.45">
      <c r="B288" s="2"/>
      <c r="C288" s="2"/>
      <c r="D288" s="2"/>
      <c r="E288" s="2"/>
      <c r="F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row>
    <row r="289" spans="2:59" x14ac:dyDescent="0.45">
      <c r="B289" s="2"/>
      <c r="C289" s="2"/>
      <c r="D289" s="2"/>
      <c r="E289" s="2"/>
      <c r="F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row>
    <row r="290" spans="2:59" x14ac:dyDescent="0.45">
      <c r="B290" s="2"/>
      <c r="C290" s="2"/>
      <c r="D290" s="2"/>
      <c r="E290" s="2"/>
      <c r="F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row>
    <row r="291" spans="2:59" x14ac:dyDescent="0.45">
      <c r="B291" s="2"/>
      <c r="C291" s="2"/>
      <c r="D291" s="2"/>
      <c r="E291" s="2"/>
      <c r="F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row>
    <row r="292" spans="2:59" x14ac:dyDescent="0.45">
      <c r="B292" s="2"/>
      <c r="C292" s="2"/>
      <c r="D292" s="2"/>
      <c r="E292" s="2"/>
      <c r="F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row>
    <row r="293" spans="2:59" x14ac:dyDescent="0.45">
      <c r="B293" s="2"/>
      <c r="C293" s="2"/>
      <c r="D293" s="2"/>
      <c r="E293" s="2"/>
      <c r="F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row>
    <row r="294" spans="2:59" x14ac:dyDescent="0.45">
      <c r="B294" s="2"/>
      <c r="C294" s="2"/>
      <c r="D294" s="2"/>
      <c r="E294" s="2"/>
      <c r="F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row>
    <row r="295" spans="2:59" x14ac:dyDescent="0.45">
      <c r="B295" s="2"/>
      <c r="C295" s="2"/>
      <c r="D295" s="2"/>
      <c r="E295" s="2"/>
      <c r="F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row>
    <row r="296" spans="2:59" x14ac:dyDescent="0.45">
      <c r="B296" s="2"/>
      <c r="C296" s="2"/>
      <c r="D296" s="2"/>
      <c r="E296" s="2"/>
      <c r="F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row>
    <row r="297" spans="2:59" x14ac:dyDescent="0.45">
      <c r="B297" s="2"/>
      <c r="C297" s="2"/>
      <c r="D297" s="2"/>
      <c r="E297" s="2"/>
      <c r="F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row>
    <row r="298" spans="2:59" x14ac:dyDescent="0.45">
      <c r="B298" s="2"/>
      <c r="C298" s="2"/>
      <c r="D298" s="2"/>
      <c r="E298" s="2"/>
      <c r="F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row>
    <row r="299" spans="2:59" x14ac:dyDescent="0.45">
      <c r="B299" s="2"/>
      <c r="C299" s="2"/>
      <c r="D299" s="2"/>
      <c r="E299" s="2"/>
      <c r="F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row>
    <row r="300" spans="2:59" x14ac:dyDescent="0.45">
      <c r="B300" s="2"/>
      <c r="C300" s="2"/>
      <c r="D300" s="2"/>
      <c r="E300" s="2"/>
      <c r="F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row>
    <row r="301" spans="2:59" x14ac:dyDescent="0.45">
      <c r="B301" s="2"/>
      <c r="C301" s="2"/>
      <c r="D301" s="2"/>
      <c r="E301" s="2"/>
      <c r="F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row>
    <row r="302" spans="2:59" x14ac:dyDescent="0.45">
      <c r="B302" s="2"/>
      <c r="C302" s="2"/>
      <c r="D302" s="2"/>
      <c r="E302" s="2"/>
      <c r="F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row>
    <row r="303" spans="2:59" x14ac:dyDescent="0.45">
      <c r="B303" s="2"/>
      <c r="C303" s="2"/>
      <c r="D303" s="2"/>
      <c r="E303" s="2"/>
      <c r="F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row>
    <row r="304" spans="2:59" x14ac:dyDescent="0.45">
      <c r="B304" s="2"/>
      <c r="C304" s="2"/>
      <c r="D304" s="2"/>
      <c r="E304" s="2"/>
      <c r="F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row>
    <row r="305" spans="2:59" x14ac:dyDescent="0.45">
      <c r="B305" s="2"/>
      <c r="C305" s="2"/>
      <c r="D305" s="2"/>
      <c r="E305" s="2"/>
      <c r="F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row>
    <row r="306" spans="2:59" x14ac:dyDescent="0.45">
      <c r="B306" s="2"/>
      <c r="C306" s="2"/>
      <c r="D306" s="2"/>
      <c r="E306" s="2"/>
      <c r="F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row>
    <row r="307" spans="2:59" x14ac:dyDescent="0.45">
      <c r="B307" s="2"/>
      <c r="C307" s="2"/>
      <c r="D307" s="2"/>
      <c r="E307" s="2"/>
      <c r="F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row>
    <row r="308" spans="2:59" x14ac:dyDescent="0.45">
      <c r="B308" s="2"/>
      <c r="C308" s="2"/>
      <c r="D308" s="2"/>
      <c r="E308" s="2"/>
      <c r="F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row>
    <row r="309" spans="2:59" x14ac:dyDescent="0.45">
      <c r="B309" s="2"/>
      <c r="C309" s="2"/>
      <c r="D309" s="2"/>
      <c r="E309" s="2"/>
      <c r="F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row>
    <row r="310" spans="2:59" x14ac:dyDescent="0.45">
      <c r="B310" s="2"/>
      <c r="C310" s="2"/>
      <c r="D310" s="2"/>
      <c r="E310" s="2"/>
      <c r="F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row>
    <row r="311" spans="2:59" x14ac:dyDescent="0.45">
      <c r="B311" s="2"/>
      <c r="C311" s="2"/>
      <c r="D311" s="2"/>
      <c r="E311" s="2"/>
      <c r="F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row>
    <row r="312" spans="2:59" x14ac:dyDescent="0.45">
      <c r="B312" s="2"/>
      <c r="C312" s="2"/>
      <c r="D312" s="2"/>
      <c r="E312" s="2"/>
      <c r="F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row>
    <row r="313" spans="2:59" x14ac:dyDescent="0.45">
      <c r="B313" s="2"/>
      <c r="C313" s="2"/>
      <c r="D313" s="2"/>
      <c r="E313" s="2"/>
      <c r="F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row>
    <row r="314" spans="2:59" x14ac:dyDescent="0.45">
      <c r="B314" s="2"/>
      <c r="C314" s="2"/>
      <c r="D314" s="2"/>
      <c r="E314" s="2"/>
      <c r="F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row>
    <row r="315" spans="2:59" x14ac:dyDescent="0.45">
      <c r="B315" s="2"/>
      <c r="C315" s="2"/>
      <c r="D315" s="2"/>
      <c r="E315" s="2"/>
      <c r="F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row>
    <row r="316" spans="2:59" x14ac:dyDescent="0.45">
      <c r="B316" s="2"/>
      <c r="C316" s="2"/>
      <c r="D316" s="2"/>
      <c r="E316" s="2"/>
      <c r="F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row>
    <row r="317" spans="2:59" x14ac:dyDescent="0.45">
      <c r="B317" s="2"/>
      <c r="C317" s="2"/>
      <c r="D317" s="2"/>
      <c r="E317" s="2"/>
      <c r="F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row>
    <row r="318" spans="2:59" x14ac:dyDescent="0.45">
      <c r="B318" s="2"/>
      <c r="C318" s="2"/>
      <c r="D318" s="2"/>
      <c r="E318" s="2"/>
      <c r="F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row>
    <row r="319" spans="2:59" x14ac:dyDescent="0.45">
      <c r="B319" s="2"/>
      <c r="C319" s="2"/>
      <c r="D319" s="2"/>
      <c r="E319" s="2"/>
      <c r="F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row>
    <row r="320" spans="2:59" x14ac:dyDescent="0.45">
      <c r="B320" s="2"/>
      <c r="C320" s="2"/>
      <c r="D320" s="2"/>
      <c r="E320" s="2"/>
      <c r="F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row>
    <row r="321" spans="2:59" x14ac:dyDescent="0.45">
      <c r="B321" s="2"/>
      <c r="C321" s="2"/>
      <c r="D321" s="2"/>
      <c r="E321" s="2"/>
      <c r="F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row>
    <row r="322" spans="2:59" x14ac:dyDescent="0.45">
      <c r="B322" s="2"/>
      <c r="C322" s="2"/>
      <c r="D322" s="2"/>
      <c r="E322" s="2"/>
      <c r="F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row>
    <row r="323" spans="2:59" x14ac:dyDescent="0.45">
      <c r="B323" s="2"/>
      <c r="C323" s="2"/>
      <c r="D323" s="2"/>
      <c r="E323" s="2"/>
      <c r="F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row>
    <row r="324" spans="2:59" x14ac:dyDescent="0.45">
      <c r="B324" s="2"/>
      <c r="C324" s="2"/>
      <c r="D324" s="2"/>
      <c r="E324" s="2"/>
      <c r="F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row>
    <row r="325" spans="2:59" x14ac:dyDescent="0.45">
      <c r="B325" s="2"/>
      <c r="C325" s="2"/>
      <c r="D325" s="2"/>
      <c r="E325" s="2"/>
      <c r="F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row>
    <row r="326" spans="2:59" x14ac:dyDescent="0.45">
      <c r="B326" s="2"/>
      <c r="C326" s="2"/>
      <c r="D326" s="2"/>
      <c r="E326" s="2"/>
      <c r="F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row>
    <row r="327" spans="2:59" x14ac:dyDescent="0.45">
      <c r="B327" s="2"/>
      <c r="C327" s="2"/>
      <c r="D327" s="2"/>
      <c r="E327" s="2"/>
      <c r="F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row>
    <row r="328" spans="2:59" x14ac:dyDescent="0.45">
      <c r="B328" s="2"/>
      <c r="C328" s="2"/>
      <c r="D328" s="2"/>
      <c r="E328" s="2"/>
      <c r="F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row>
    <row r="329" spans="2:59" x14ac:dyDescent="0.45">
      <c r="B329" s="2"/>
      <c r="C329" s="2"/>
      <c r="D329" s="2"/>
      <c r="E329" s="2"/>
      <c r="F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row>
    <row r="330" spans="2:59" x14ac:dyDescent="0.45">
      <c r="B330" s="2"/>
      <c r="C330" s="2"/>
      <c r="D330" s="2"/>
      <c r="E330" s="2"/>
      <c r="F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row>
    <row r="331" spans="2:59" x14ac:dyDescent="0.45">
      <c r="B331" s="2"/>
      <c r="C331" s="2"/>
      <c r="D331" s="2"/>
      <c r="E331" s="2"/>
      <c r="F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row>
    <row r="332" spans="2:59" x14ac:dyDescent="0.45">
      <c r="B332" s="2"/>
      <c r="C332" s="2"/>
      <c r="D332" s="2"/>
      <c r="E332" s="2"/>
      <c r="F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row>
    <row r="333" spans="2:59" x14ac:dyDescent="0.45">
      <c r="B333" s="2"/>
      <c r="C333" s="2"/>
      <c r="D333" s="2"/>
      <c r="E333" s="2"/>
      <c r="F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row>
    <row r="334" spans="2:59" x14ac:dyDescent="0.45">
      <c r="B334" s="2"/>
      <c r="C334" s="2"/>
      <c r="D334" s="2"/>
      <c r="E334" s="2"/>
      <c r="F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row>
    <row r="335" spans="2:59" x14ac:dyDescent="0.45">
      <c r="B335" s="2"/>
      <c r="C335" s="2"/>
      <c r="D335" s="2"/>
      <c r="E335" s="2"/>
      <c r="F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row>
    <row r="336" spans="2:59" x14ac:dyDescent="0.45">
      <c r="B336" s="2"/>
      <c r="C336" s="2"/>
      <c r="D336" s="2"/>
      <c r="E336" s="2"/>
      <c r="F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row>
    <row r="337" spans="2:59" x14ac:dyDescent="0.45">
      <c r="B337" s="2"/>
      <c r="C337" s="2"/>
      <c r="D337" s="2"/>
      <c r="E337" s="2"/>
      <c r="F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row>
    <row r="338" spans="2:59" x14ac:dyDescent="0.45">
      <c r="B338" s="2"/>
      <c r="C338" s="2"/>
      <c r="D338" s="2"/>
      <c r="E338" s="2"/>
      <c r="F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row>
    <row r="339" spans="2:59" x14ac:dyDescent="0.45">
      <c r="B339" s="2"/>
      <c r="C339" s="2"/>
      <c r="D339" s="2"/>
      <c r="E339" s="2"/>
      <c r="F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row>
    <row r="340" spans="2:59" x14ac:dyDescent="0.45">
      <c r="B340" s="2"/>
      <c r="C340" s="2"/>
      <c r="D340" s="2"/>
      <c r="E340" s="2"/>
      <c r="F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row>
    <row r="341" spans="2:59" x14ac:dyDescent="0.45">
      <c r="B341" s="2"/>
      <c r="C341" s="2"/>
      <c r="D341" s="2"/>
      <c r="E341" s="2"/>
      <c r="F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row>
    <row r="342" spans="2:59" x14ac:dyDescent="0.45">
      <c r="B342" s="2"/>
      <c r="C342" s="2"/>
      <c r="D342" s="2"/>
      <c r="E342" s="2"/>
      <c r="F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row>
    <row r="343" spans="2:59" x14ac:dyDescent="0.45">
      <c r="B343" s="2"/>
      <c r="C343" s="2"/>
      <c r="D343" s="2"/>
      <c r="E343" s="2"/>
      <c r="F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row>
    <row r="344" spans="2:59" x14ac:dyDescent="0.45">
      <c r="B344" s="2"/>
      <c r="C344" s="2"/>
      <c r="D344" s="2"/>
      <c r="E344" s="2"/>
      <c r="F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row>
    <row r="345" spans="2:59" x14ac:dyDescent="0.45">
      <c r="B345" s="2"/>
      <c r="C345" s="2"/>
      <c r="D345" s="2"/>
      <c r="E345" s="2"/>
      <c r="F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row>
    <row r="346" spans="2:59" x14ac:dyDescent="0.45">
      <c r="B346" s="2"/>
      <c r="C346" s="2"/>
      <c r="D346" s="2"/>
      <c r="E346" s="2"/>
      <c r="F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row>
    <row r="347" spans="2:59" x14ac:dyDescent="0.45">
      <c r="B347" s="2"/>
      <c r="C347" s="2"/>
      <c r="D347" s="2"/>
      <c r="E347" s="2"/>
      <c r="F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row>
    <row r="348" spans="2:59" x14ac:dyDescent="0.45">
      <c r="B348" s="2"/>
      <c r="C348" s="2"/>
      <c r="D348" s="2"/>
      <c r="E348" s="2"/>
      <c r="F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row>
    <row r="349" spans="2:59" x14ac:dyDescent="0.45">
      <c r="B349" s="2"/>
      <c r="C349" s="2"/>
      <c r="D349" s="2"/>
      <c r="E349" s="2"/>
      <c r="F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row>
    <row r="350" spans="2:59" x14ac:dyDescent="0.45">
      <c r="B350" s="2"/>
      <c r="C350" s="2"/>
      <c r="D350" s="2"/>
      <c r="E350" s="2"/>
      <c r="F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row>
    <row r="351" spans="2:59" x14ac:dyDescent="0.45">
      <c r="B351" s="2"/>
      <c r="C351" s="2"/>
      <c r="D351" s="2"/>
      <c r="E351" s="2"/>
      <c r="F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row>
    <row r="352" spans="2:59" x14ac:dyDescent="0.45">
      <c r="B352" s="2"/>
      <c r="C352" s="2"/>
      <c r="D352" s="2"/>
      <c r="E352" s="2"/>
      <c r="F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row>
    <row r="353" spans="2:59" x14ac:dyDescent="0.45">
      <c r="B353" s="2"/>
      <c r="C353" s="2"/>
      <c r="D353" s="2"/>
      <c r="E353" s="2"/>
      <c r="F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row>
    <row r="354" spans="2:59" x14ac:dyDescent="0.45">
      <c r="B354" s="2"/>
      <c r="C354" s="2"/>
      <c r="D354" s="2"/>
      <c r="E354" s="2"/>
      <c r="F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row>
    <row r="355" spans="2:59" x14ac:dyDescent="0.45">
      <c r="B355" s="2"/>
      <c r="C355" s="2"/>
      <c r="D355" s="2"/>
      <c r="E355" s="2"/>
      <c r="F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row>
    <row r="356" spans="2:59" x14ac:dyDescent="0.45">
      <c r="B356" s="2"/>
      <c r="C356" s="2"/>
      <c r="D356" s="2"/>
      <c r="E356" s="2"/>
      <c r="F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row>
    <row r="357" spans="2:59" x14ac:dyDescent="0.45">
      <c r="B357" s="2"/>
      <c r="C357" s="2"/>
      <c r="D357" s="2"/>
      <c r="E357" s="2"/>
      <c r="F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row>
    <row r="358" spans="2:59" x14ac:dyDescent="0.45">
      <c r="B358" s="2"/>
      <c r="C358" s="2"/>
      <c r="D358" s="2"/>
      <c r="E358" s="2"/>
      <c r="F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row>
    <row r="359" spans="2:59" x14ac:dyDescent="0.45">
      <c r="B359" s="2"/>
      <c r="C359" s="2"/>
      <c r="D359" s="2"/>
      <c r="E359" s="2"/>
      <c r="F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row>
    <row r="360" spans="2:59" x14ac:dyDescent="0.45">
      <c r="B360" s="2"/>
      <c r="C360" s="2"/>
      <c r="D360" s="2"/>
      <c r="E360" s="2"/>
      <c r="F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row>
    <row r="361" spans="2:59" x14ac:dyDescent="0.45">
      <c r="B361" s="2"/>
      <c r="C361" s="2"/>
      <c r="D361" s="2"/>
      <c r="E361" s="2"/>
      <c r="F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row>
    <row r="362" spans="2:59" x14ac:dyDescent="0.45">
      <c r="B362" s="2"/>
      <c r="C362" s="2"/>
      <c r="D362" s="2"/>
      <c r="E362" s="2"/>
      <c r="F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row>
    <row r="363" spans="2:59" x14ac:dyDescent="0.45">
      <c r="B363" s="2"/>
      <c r="C363" s="2"/>
      <c r="D363" s="2"/>
      <c r="E363" s="2"/>
      <c r="F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row>
    <row r="364" spans="2:59" x14ac:dyDescent="0.45">
      <c r="B364" s="2"/>
      <c r="C364" s="2"/>
      <c r="D364" s="2"/>
      <c r="E364" s="2"/>
      <c r="F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row>
    <row r="365" spans="2:59" x14ac:dyDescent="0.45">
      <c r="B365" s="2"/>
      <c r="C365" s="2"/>
      <c r="D365" s="2"/>
      <c r="E365" s="2"/>
      <c r="F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row>
    <row r="366" spans="2:59" x14ac:dyDescent="0.45">
      <c r="B366" s="2"/>
      <c r="C366" s="2"/>
      <c r="D366" s="2"/>
      <c r="E366" s="2"/>
      <c r="F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row>
    <row r="367" spans="2:59" x14ac:dyDescent="0.45">
      <c r="B367" s="2"/>
      <c r="C367" s="2"/>
      <c r="D367" s="2"/>
      <c r="E367" s="2"/>
      <c r="F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row>
    <row r="368" spans="2:59" x14ac:dyDescent="0.45">
      <c r="B368" s="2"/>
      <c r="C368" s="2"/>
      <c r="D368" s="2"/>
      <c r="E368" s="2"/>
      <c r="F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row>
    <row r="369" spans="2:59" x14ac:dyDescent="0.45">
      <c r="B369" s="2"/>
      <c r="C369" s="2"/>
      <c r="D369" s="2"/>
      <c r="E369" s="2"/>
      <c r="F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row>
    <row r="370" spans="2:59" x14ac:dyDescent="0.45">
      <c r="B370" s="2"/>
      <c r="C370" s="2"/>
      <c r="D370" s="2"/>
      <c r="E370" s="2"/>
      <c r="F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row>
    <row r="371" spans="2:59" x14ac:dyDescent="0.45">
      <c r="B371" s="2"/>
      <c r="C371" s="2"/>
      <c r="D371" s="2"/>
      <c r="E371" s="2"/>
      <c r="F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row>
    <row r="372" spans="2:59" x14ac:dyDescent="0.45">
      <c r="B372" s="2"/>
      <c r="C372" s="2"/>
      <c r="D372" s="2"/>
      <c r="E372" s="2"/>
      <c r="F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row>
    <row r="373" spans="2:59" x14ac:dyDescent="0.45">
      <c r="B373" s="2"/>
      <c r="C373" s="2"/>
      <c r="D373" s="2"/>
      <c r="E373" s="2"/>
      <c r="F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row>
    <row r="374" spans="2:59" x14ac:dyDescent="0.45">
      <c r="B374" s="2"/>
      <c r="C374" s="2"/>
      <c r="D374" s="2"/>
      <c r="E374" s="2"/>
      <c r="F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row>
    <row r="375" spans="2:59" x14ac:dyDescent="0.45">
      <c r="B375" s="2"/>
      <c r="C375" s="2"/>
      <c r="D375" s="2"/>
      <c r="E375" s="2"/>
      <c r="F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row>
    <row r="376" spans="2:59" x14ac:dyDescent="0.45">
      <c r="B376" s="2"/>
      <c r="C376" s="2"/>
      <c r="D376" s="2"/>
      <c r="E376" s="2"/>
      <c r="F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row>
    <row r="377" spans="2:59" x14ac:dyDescent="0.45">
      <c r="B377" s="2"/>
      <c r="C377" s="2"/>
      <c r="D377" s="2"/>
      <c r="E377" s="2"/>
      <c r="F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row>
    <row r="378" spans="2:59" x14ac:dyDescent="0.45">
      <c r="B378" s="2"/>
      <c r="C378" s="2"/>
      <c r="D378" s="2"/>
      <c r="E378" s="2"/>
      <c r="F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row>
    <row r="379" spans="2:59" x14ac:dyDescent="0.45">
      <c r="B379" s="2"/>
      <c r="C379" s="2"/>
      <c r="D379" s="2"/>
      <c r="E379" s="2"/>
      <c r="F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row>
    <row r="380" spans="2:59" x14ac:dyDescent="0.45">
      <c r="B380" s="2"/>
      <c r="C380" s="2"/>
      <c r="D380" s="2"/>
      <c r="E380" s="2"/>
      <c r="F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row>
    <row r="381" spans="2:59" x14ac:dyDescent="0.45">
      <c r="B381" s="2"/>
      <c r="C381" s="2"/>
      <c r="D381" s="2"/>
      <c r="E381" s="2"/>
      <c r="F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row>
    <row r="382" spans="2:59" x14ac:dyDescent="0.45">
      <c r="B382" s="2"/>
      <c r="C382" s="2"/>
      <c r="D382" s="2"/>
      <c r="E382" s="2"/>
      <c r="F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row>
    <row r="383" spans="2:59" x14ac:dyDescent="0.45">
      <c r="B383" s="2"/>
      <c r="C383" s="2"/>
      <c r="D383" s="2"/>
      <c r="E383" s="2"/>
      <c r="F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row>
    <row r="384" spans="2:59" x14ac:dyDescent="0.45">
      <c r="B384" s="2"/>
      <c r="C384" s="2"/>
      <c r="D384" s="2"/>
      <c r="E384" s="2"/>
      <c r="F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row>
    <row r="385" spans="2:59" x14ac:dyDescent="0.45">
      <c r="B385" s="2"/>
      <c r="C385" s="2"/>
      <c r="D385" s="2"/>
      <c r="E385" s="2"/>
      <c r="F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row>
    <row r="386" spans="2:59" x14ac:dyDescent="0.45">
      <c r="B386" s="2"/>
      <c r="C386" s="2"/>
      <c r="D386" s="2"/>
      <c r="E386" s="2"/>
      <c r="F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row>
    <row r="387" spans="2:59" x14ac:dyDescent="0.45">
      <c r="B387" s="2"/>
      <c r="C387" s="2"/>
      <c r="D387" s="2"/>
      <c r="E387" s="2"/>
      <c r="F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row>
    <row r="388" spans="2:59" x14ac:dyDescent="0.45">
      <c r="B388" s="2"/>
      <c r="C388" s="2"/>
      <c r="D388" s="2"/>
      <c r="E388" s="2"/>
      <c r="F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row>
    <row r="389" spans="2:59" x14ac:dyDescent="0.45">
      <c r="B389" s="2"/>
      <c r="C389" s="2"/>
      <c r="D389" s="2"/>
      <c r="E389" s="2"/>
      <c r="F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row>
    <row r="390" spans="2:59" x14ac:dyDescent="0.45">
      <c r="B390" s="2"/>
      <c r="C390" s="2"/>
      <c r="D390" s="2"/>
      <c r="E390" s="2"/>
      <c r="F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row>
    <row r="391" spans="2:59" x14ac:dyDescent="0.45">
      <c r="B391" s="2"/>
      <c r="C391" s="2"/>
      <c r="D391" s="2"/>
      <c r="E391" s="2"/>
      <c r="F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row>
    <row r="392" spans="2:59" x14ac:dyDescent="0.45">
      <c r="B392" s="2"/>
      <c r="C392" s="2"/>
      <c r="D392" s="2"/>
      <c r="E392" s="2"/>
      <c r="F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row>
    <row r="393" spans="2:59" x14ac:dyDescent="0.45">
      <c r="B393" s="2"/>
      <c r="C393" s="2"/>
      <c r="D393" s="2"/>
      <c r="E393" s="2"/>
      <c r="F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row>
    <row r="394" spans="2:59" x14ac:dyDescent="0.45">
      <c r="B394" s="2"/>
      <c r="C394" s="2"/>
      <c r="D394" s="2"/>
      <c r="E394" s="2"/>
      <c r="F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row>
    <row r="395" spans="2:59" x14ac:dyDescent="0.45">
      <c r="B395" s="2"/>
      <c r="C395" s="2"/>
      <c r="D395" s="2"/>
      <c r="E395" s="2"/>
      <c r="F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row>
    <row r="396" spans="2:59" x14ac:dyDescent="0.45">
      <c r="B396" s="2"/>
      <c r="C396" s="2"/>
      <c r="D396" s="2"/>
      <c r="E396" s="2"/>
      <c r="F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row>
    <row r="397" spans="2:59" x14ac:dyDescent="0.45">
      <c r="B397" s="2"/>
      <c r="C397" s="2"/>
      <c r="D397" s="2"/>
      <c r="E397" s="2"/>
      <c r="F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row>
    <row r="398" spans="2:59" x14ac:dyDescent="0.45">
      <c r="B398" s="2"/>
      <c r="C398" s="2"/>
      <c r="D398" s="2"/>
      <c r="E398" s="2"/>
      <c r="F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row>
    <row r="399" spans="2:59" x14ac:dyDescent="0.45">
      <c r="B399" s="2"/>
      <c r="C399" s="2"/>
      <c r="D399" s="2"/>
      <c r="E399" s="2"/>
      <c r="F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row>
    <row r="400" spans="2:59" x14ac:dyDescent="0.45">
      <c r="B400" s="2"/>
      <c r="C400" s="2"/>
      <c r="D400" s="2"/>
      <c r="E400" s="2"/>
      <c r="F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row>
    <row r="401" spans="2:59" x14ac:dyDescent="0.45">
      <c r="B401" s="2"/>
      <c r="C401" s="2"/>
      <c r="D401" s="2"/>
      <c r="E401" s="2"/>
      <c r="F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row>
    <row r="402" spans="2:59" x14ac:dyDescent="0.45">
      <c r="B402" s="2"/>
      <c r="C402" s="2"/>
      <c r="D402" s="2"/>
      <c r="E402" s="2"/>
      <c r="F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row>
    <row r="403" spans="2:59" x14ac:dyDescent="0.45">
      <c r="B403" s="2"/>
      <c r="C403" s="2"/>
      <c r="D403" s="2"/>
      <c r="E403" s="2"/>
      <c r="F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row>
    <row r="404" spans="2:59" x14ac:dyDescent="0.45">
      <c r="B404" s="2"/>
      <c r="C404" s="2"/>
      <c r="D404" s="2"/>
      <c r="E404" s="2"/>
      <c r="F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row>
    <row r="405" spans="2:59" x14ac:dyDescent="0.45">
      <c r="B405" s="2"/>
      <c r="C405" s="2"/>
      <c r="D405" s="2"/>
      <c r="E405" s="2"/>
      <c r="F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row>
    <row r="406" spans="2:59" x14ac:dyDescent="0.45">
      <c r="B406" s="2"/>
      <c r="C406" s="2"/>
      <c r="D406" s="2"/>
      <c r="E406" s="2"/>
      <c r="F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row>
    <row r="407" spans="2:59" x14ac:dyDescent="0.45">
      <c r="B407" s="2"/>
      <c r="C407" s="2"/>
      <c r="D407" s="2"/>
      <c r="E407" s="2"/>
      <c r="F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row>
    <row r="408" spans="2:59" x14ac:dyDescent="0.45">
      <c r="B408" s="2"/>
      <c r="C408" s="2"/>
      <c r="D408" s="2"/>
      <c r="E408" s="2"/>
      <c r="F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row>
    <row r="409" spans="2:59" x14ac:dyDescent="0.45">
      <c r="B409" s="2"/>
      <c r="C409" s="2"/>
      <c r="D409" s="2"/>
      <c r="E409" s="2"/>
      <c r="F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row>
    <row r="410" spans="2:59" x14ac:dyDescent="0.45">
      <c r="B410" s="2"/>
      <c r="C410" s="2"/>
      <c r="D410" s="2"/>
      <c r="E410" s="2"/>
      <c r="F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row>
    <row r="411" spans="2:59" x14ac:dyDescent="0.45">
      <c r="B411" s="2"/>
      <c r="C411" s="2"/>
      <c r="D411" s="2"/>
      <c r="E411" s="2"/>
      <c r="F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row>
    <row r="412" spans="2:59" x14ac:dyDescent="0.45">
      <c r="B412" s="2"/>
      <c r="C412" s="2"/>
      <c r="D412" s="2"/>
      <c r="E412" s="2"/>
      <c r="F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row>
    <row r="413" spans="2:59" x14ac:dyDescent="0.45">
      <c r="B413" s="2"/>
      <c r="C413" s="2"/>
      <c r="D413" s="2"/>
      <c r="E413" s="2"/>
      <c r="F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row>
    <row r="414" spans="2:59" x14ac:dyDescent="0.45">
      <c r="B414" s="2"/>
      <c r="C414" s="2"/>
      <c r="D414" s="2"/>
      <c r="E414" s="2"/>
      <c r="F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row>
    <row r="415" spans="2:59" x14ac:dyDescent="0.45">
      <c r="B415" s="2"/>
      <c r="C415" s="2"/>
      <c r="D415" s="2"/>
      <c r="E415" s="2"/>
      <c r="F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row>
    <row r="416" spans="2:59" x14ac:dyDescent="0.45">
      <c r="B416" s="2"/>
      <c r="C416" s="2"/>
      <c r="D416" s="2"/>
      <c r="E416" s="2"/>
      <c r="F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row>
    <row r="417" spans="2:59" x14ac:dyDescent="0.45">
      <c r="B417" s="2"/>
      <c r="C417" s="2"/>
      <c r="D417" s="2"/>
      <c r="E417" s="2"/>
      <c r="F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row>
    <row r="418" spans="2:59" x14ac:dyDescent="0.45">
      <c r="B418" s="2"/>
      <c r="C418" s="2"/>
      <c r="D418" s="2"/>
      <c r="E418" s="2"/>
      <c r="F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row>
    <row r="419" spans="2:59" x14ac:dyDescent="0.45">
      <c r="B419" s="2"/>
      <c r="C419" s="2"/>
      <c r="D419" s="2"/>
      <c r="E419" s="2"/>
      <c r="F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row>
    <row r="420" spans="2:59" x14ac:dyDescent="0.45">
      <c r="B420" s="2"/>
      <c r="C420" s="2"/>
      <c r="D420" s="2"/>
      <c r="E420" s="2"/>
      <c r="F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row>
    <row r="421" spans="2:59" x14ac:dyDescent="0.45">
      <c r="B421" s="2"/>
      <c r="C421" s="2"/>
      <c r="D421" s="2"/>
      <c r="E421" s="2"/>
      <c r="F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row>
    <row r="422" spans="2:59" x14ac:dyDescent="0.45">
      <c r="B422" s="2"/>
      <c r="C422" s="2"/>
      <c r="D422" s="2"/>
      <c r="E422" s="2"/>
      <c r="F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row>
    <row r="423" spans="2:59" x14ac:dyDescent="0.45">
      <c r="B423" s="2"/>
      <c r="C423" s="2"/>
      <c r="D423" s="2"/>
      <c r="E423" s="2"/>
      <c r="F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row>
    <row r="424" spans="2:59" x14ac:dyDescent="0.45">
      <c r="B424" s="2"/>
      <c r="C424" s="2"/>
      <c r="D424" s="2"/>
      <c r="E424" s="2"/>
      <c r="F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row>
    <row r="425" spans="2:59" x14ac:dyDescent="0.45">
      <c r="B425" s="2"/>
      <c r="C425" s="2"/>
      <c r="D425" s="2"/>
      <c r="E425" s="2"/>
      <c r="F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row>
    <row r="426" spans="2:59" x14ac:dyDescent="0.45">
      <c r="B426" s="2"/>
      <c r="C426" s="2"/>
      <c r="D426" s="2"/>
      <c r="E426" s="2"/>
      <c r="F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row>
    <row r="427" spans="2:59" x14ac:dyDescent="0.45">
      <c r="B427" s="2"/>
      <c r="C427" s="2"/>
      <c r="D427" s="2"/>
      <c r="E427" s="2"/>
      <c r="F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row>
    <row r="428" spans="2:59" x14ac:dyDescent="0.45">
      <c r="B428" s="2"/>
      <c r="C428" s="2"/>
      <c r="D428" s="2"/>
      <c r="E428" s="2"/>
      <c r="F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row>
    <row r="429" spans="2:59" x14ac:dyDescent="0.45">
      <c r="B429" s="2"/>
      <c r="C429" s="2"/>
      <c r="D429" s="2"/>
      <c r="E429" s="2"/>
      <c r="F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row>
    <row r="430" spans="2:59" x14ac:dyDescent="0.45">
      <c r="B430" s="2"/>
      <c r="C430" s="2"/>
      <c r="D430" s="2"/>
      <c r="E430" s="2"/>
      <c r="F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row>
    <row r="431" spans="2:59" x14ac:dyDescent="0.45">
      <c r="B431" s="2"/>
      <c r="C431" s="2"/>
      <c r="D431" s="2"/>
      <c r="E431" s="2"/>
      <c r="F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row>
    <row r="432" spans="2:59" x14ac:dyDescent="0.45">
      <c r="B432" s="2"/>
      <c r="C432" s="2"/>
      <c r="D432" s="2"/>
      <c r="E432" s="2"/>
      <c r="F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row>
    <row r="433" spans="2:59" x14ac:dyDescent="0.45">
      <c r="B433" s="2"/>
      <c r="C433" s="2"/>
      <c r="D433" s="2"/>
      <c r="E433" s="2"/>
      <c r="F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row>
    <row r="434" spans="2:59" x14ac:dyDescent="0.45">
      <c r="B434" s="2"/>
      <c r="C434" s="2"/>
      <c r="D434" s="2"/>
      <c r="E434" s="2"/>
      <c r="F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row>
    <row r="435" spans="2:59" x14ac:dyDescent="0.45">
      <c r="B435" s="2"/>
      <c r="C435" s="2"/>
      <c r="D435" s="2"/>
      <c r="E435" s="2"/>
      <c r="F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row>
    <row r="436" spans="2:59" x14ac:dyDescent="0.45">
      <c r="B436" s="2"/>
      <c r="C436" s="2"/>
      <c r="D436" s="2"/>
      <c r="E436" s="2"/>
      <c r="F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row>
    <row r="437" spans="2:59" x14ac:dyDescent="0.45">
      <c r="B437" s="2"/>
      <c r="C437" s="2"/>
      <c r="D437" s="2"/>
      <c r="E437" s="2"/>
      <c r="F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row>
    <row r="438" spans="2:59" x14ac:dyDescent="0.45">
      <c r="B438" s="2"/>
      <c r="C438" s="2"/>
      <c r="D438" s="2"/>
      <c r="E438" s="2"/>
      <c r="F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row>
    <row r="439" spans="2:59" x14ac:dyDescent="0.45">
      <c r="B439" s="2"/>
      <c r="C439" s="2"/>
      <c r="D439" s="2"/>
      <c r="E439" s="2"/>
      <c r="F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row>
    <row r="440" spans="2:59" x14ac:dyDescent="0.45">
      <c r="B440" s="2"/>
      <c r="C440" s="2"/>
      <c r="D440" s="2"/>
      <c r="E440" s="2"/>
      <c r="F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row>
    <row r="441" spans="2:59" x14ac:dyDescent="0.45">
      <c r="B441" s="2"/>
      <c r="C441" s="2"/>
      <c r="D441" s="2"/>
      <c r="E441" s="2"/>
      <c r="F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row>
    <row r="442" spans="2:59" x14ac:dyDescent="0.45">
      <c r="B442" s="2"/>
      <c r="C442" s="2"/>
      <c r="D442" s="2"/>
      <c r="E442" s="2"/>
      <c r="F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row>
    <row r="443" spans="2:59" x14ac:dyDescent="0.45">
      <c r="B443" s="2"/>
      <c r="C443" s="2"/>
      <c r="D443" s="2"/>
      <c r="E443" s="2"/>
      <c r="F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row>
    <row r="444" spans="2:59" x14ac:dyDescent="0.45">
      <c r="B444" s="2"/>
      <c r="C444" s="2"/>
      <c r="D444" s="2"/>
      <c r="E444" s="2"/>
      <c r="F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row>
    <row r="445" spans="2:59" x14ac:dyDescent="0.45">
      <c r="B445" s="2"/>
      <c r="C445" s="2"/>
      <c r="D445" s="2"/>
      <c r="E445" s="2"/>
      <c r="F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row>
    <row r="446" spans="2:59" x14ac:dyDescent="0.45">
      <c r="B446" s="2"/>
      <c r="C446" s="2"/>
      <c r="D446" s="2"/>
      <c r="E446" s="2"/>
      <c r="F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row>
    <row r="447" spans="2:59" x14ac:dyDescent="0.45">
      <c r="B447" s="2"/>
      <c r="C447" s="2"/>
      <c r="D447" s="2"/>
      <c r="E447" s="2"/>
      <c r="F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row>
    <row r="448" spans="2:59" x14ac:dyDescent="0.45">
      <c r="B448" s="2"/>
      <c r="C448" s="2"/>
      <c r="D448" s="2"/>
      <c r="E448" s="2"/>
      <c r="F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row>
    <row r="449" spans="2:59" x14ac:dyDescent="0.45">
      <c r="B449" s="2"/>
      <c r="C449" s="2"/>
      <c r="D449" s="2"/>
      <c r="E449" s="2"/>
      <c r="F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row>
    <row r="450" spans="2:59" x14ac:dyDescent="0.45">
      <c r="B450" s="2"/>
      <c r="C450" s="2"/>
      <c r="D450" s="2"/>
      <c r="E450" s="2"/>
      <c r="F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row>
    <row r="451" spans="2:59" x14ac:dyDescent="0.45">
      <c r="B451" s="2"/>
      <c r="C451" s="2"/>
      <c r="D451" s="2"/>
      <c r="E451" s="2"/>
      <c r="F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row>
    <row r="452" spans="2:59" x14ac:dyDescent="0.45">
      <c r="B452" s="2"/>
      <c r="C452" s="2"/>
      <c r="D452" s="2"/>
      <c r="E452" s="2"/>
      <c r="F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row>
    <row r="453" spans="2:59" x14ac:dyDescent="0.45">
      <c r="B453" s="2"/>
      <c r="C453" s="2"/>
      <c r="D453" s="2"/>
      <c r="E453" s="2"/>
      <c r="F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row>
    <row r="454" spans="2:59" x14ac:dyDescent="0.45">
      <c r="B454" s="2"/>
      <c r="C454" s="2"/>
      <c r="D454" s="2"/>
      <c r="E454" s="2"/>
      <c r="F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row>
    <row r="455" spans="2:59" x14ac:dyDescent="0.45">
      <c r="B455" s="2"/>
      <c r="C455" s="2"/>
      <c r="D455" s="2"/>
      <c r="E455" s="2"/>
      <c r="F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row>
    <row r="456" spans="2:59" x14ac:dyDescent="0.45">
      <c r="B456" s="2"/>
      <c r="C456" s="2"/>
      <c r="D456" s="2"/>
      <c r="E456" s="2"/>
      <c r="F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row>
    <row r="457" spans="2:59" x14ac:dyDescent="0.45">
      <c r="B457" s="2"/>
      <c r="C457" s="2"/>
      <c r="D457" s="2"/>
      <c r="E457" s="2"/>
      <c r="F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row>
    <row r="458" spans="2:59" x14ac:dyDescent="0.45">
      <c r="B458" s="2"/>
      <c r="C458" s="2"/>
      <c r="D458" s="2"/>
      <c r="E458" s="2"/>
      <c r="F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row>
    <row r="459" spans="2:59" x14ac:dyDescent="0.45">
      <c r="B459" s="2"/>
      <c r="C459" s="2"/>
      <c r="D459" s="2"/>
      <c r="E459" s="2"/>
      <c r="F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row>
    <row r="460" spans="2:59" x14ac:dyDescent="0.45">
      <c r="B460" s="2"/>
      <c r="C460" s="2"/>
      <c r="D460" s="2"/>
      <c r="E460" s="2"/>
      <c r="F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row>
    <row r="461" spans="2:59" x14ac:dyDescent="0.45">
      <c r="B461" s="2"/>
      <c r="C461" s="2"/>
      <c r="D461" s="2"/>
      <c r="E461" s="2"/>
      <c r="F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row>
    <row r="462" spans="2:59" x14ac:dyDescent="0.45">
      <c r="B462" s="2"/>
      <c r="C462" s="2"/>
      <c r="D462" s="2"/>
      <c r="E462" s="2"/>
      <c r="F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row>
    <row r="463" spans="2:59" x14ac:dyDescent="0.45">
      <c r="B463" s="2"/>
      <c r="C463" s="2"/>
      <c r="D463" s="2"/>
      <c r="E463" s="2"/>
      <c r="F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row>
    <row r="464" spans="2:59" x14ac:dyDescent="0.45">
      <c r="B464" s="2"/>
      <c r="C464" s="2"/>
      <c r="D464" s="2"/>
      <c r="E464" s="2"/>
      <c r="F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row>
    <row r="465" spans="2:59" x14ac:dyDescent="0.45">
      <c r="B465" s="2"/>
      <c r="C465" s="2"/>
      <c r="D465" s="2"/>
      <c r="E465" s="2"/>
      <c r="F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row>
    <row r="466" spans="2:59" x14ac:dyDescent="0.45">
      <c r="B466" s="2"/>
      <c r="C466" s="2"/>
      <c r="D466" s="2"/>
      <c r="E466" s="2"/>
      <c r="F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row>
    <row r="467" spans="2:59" x14ac:dyDescent="0.45">
      <c r="B467" s="2"/>
      <c r="C467" s="2"/>
      <c r="D467" s="2"/>
      <c r="E467" s="2"/>
      <c r="F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row>
    <row r="468" spans="2:59" x14ac:dyDescent="0.45">
      <c r="B468" s="2"/>
      <c r="C468" s="2"/>
      <c r="D468" s="2"/>
      <c r="E468" s="2"/>
      <c r="F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row>
    <row r="469" spans="2:59" x14ac:dyDescent="0.45">
      <c r="B469" s="2"/>
      <c r="C469" s="2"/>
      <c r="D469" s="2"/>
      <c r="E469" s="2"/>
      <c r="F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row>
    <row r="470" spans="2:59" x14ac:dyDescent="0.45">
      <c r="B470" s="2"/>
      <c r="C470" s="2"/>
      <c r="D470" s="2"/>
      <c r="E470" s="2"/>
      <c r="F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row>
    <row r="471" spans="2:59" x14ac:dyDescent="0.45">
      <c r="B471" s="2"/>
      <c r="C471" s="2"/>
      <c r="D471" s="2"/>
      <c r="E471" s="2"/>
      <c r="F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row>
    <row r="472" spans="2:59" x14ac:dyDescent="0.45">
      <c r="B472" s="2"/>
      <c r="C472" s="2"/>
      <c r="D472" s="2"/>
      <c r="E472" s="2"/>
      <c r="F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row>
    <row r="473" spans="2:59" x14ac:dyDescent="0.45">
      <c r="B473" s="2"/>
      <c r="C473" s="2"/>
      <c r="D473" s="2"/>
      <c r="E473" s="2"/>
      <c r="F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row>
    <row r="474" spans="2:59" x14ac:dyDescent="0.45">
      <c r="B474" s="2"/>
      <c r="C474" s="2"/>
      <c r="D474" s="2"/>
      <c r="E474" s="2"/>
      <c r="F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row>
    <row r="475" spans="2:59" x14ac:dyDescent="0.45">
      <c r="B475" s="2"/>
      <c r="C475" s="2"/>
      <c r="D475" s="2"/>
      <c r="E475" s="2"/>
      <c r="F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row>
    <row r="476" spans="2:59" x14ac:dyDescent="0.45">
      <c r="B476" s="2"/>
      <c r="C476" s="2"/>
      <c r="D476" s="2"/>
      <c r="E476" s="2"/>
      <c r="F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row>
    <row r="477" spans="2:59" x14ac:dyDescent="0.45">
      <c r="B477" s="2"/>
      <c r="C477" s="2"/>
      <c r="D477" s="2"/>
      <c r="E477" s="2"/>
      <c r="F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row>
    <row r="478" spans="2:59" x14ac:dyDescent="0.45">
      <c r="B478" s="2"/>
      <c r="C478" s="2"/>
      <c r="D478" s="2"/>
      <c r="E478" s="2"/>
      <c r="F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row>
    <row r="479" spans="2:59" x14ac:dyDescent="0.45">
      <c r="B479" s="2"/>
      <c r="C479" s="2"/>
      <c r="D479" s="2"/>
      <c r="E479" s="2"/>
      <c r="F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row>
    <row r="480" spans="2:59" x14ac:dyDescent="0.45">
      <c r="B480" s="2"/>
      <c r="C480" s="2"/>
      <c r="D480" s="2"/>
      <c r="E480" s="2"/>
      <c r="F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row>
    <row r="481" spans="2:59" x14ac:dyDescent="0.45">
      <c r="B481" s="2"/>
      <c r="C481" s="2"/>
      <c r="D481" s="2"/>
      <c r="E481" s="2"/>
      <c r="F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row>
    <row r="482" spans="2:59" x14ac:dyDescent="0.45">
      <c r="B482" s="2"/>
      <c r="C482" s="2"/>
      <c r="D482" s="2"/>
      <c r="E482" s="2"/>
      <c r="F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row>
    <row r="483" spans="2:59" x14ac:dyDescent="0.45">
      <c r="B483" s="2"/>
      <c r="C483" s="2"/>
      <c r="D483" s="2"/>
      <c r="E483" s="2"/>
      <c r="F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row>
    <row r="484" spans="2:59" x14ac:dyDescent="0.45">
      <c r="B484" s="2"/>
      <c r="C484" s="2"/>
      <c r="D484" s="2"/>
      <c r="E484" s="2"/>
      <c r="F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row>
    <row r="485" spans="2:59" x14ac:dyDescent="0.45">
      <c r="B485" s="2"/>
      <c r="C485" s="2"/>
      <c r="D485" s="2"/>
      <c r="E485" s="2"/>
      <c r="F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row>
    <row r="486" spans="2:59" x14ac:dyDescent="0.45">
      <c r="B486" s="2"/>
      <c r="C486" s="2"/>
      <c r="D486" s="2"/>
      <c r="E486" s="2"/>
      <c r="F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row>
    <row r="487" spans="2:59" x14ac:dyDescent="0.45">
      <c r="B487" s="2"/>
      <c r="C487" s="2"/>
      <c r="D487" s="2"/>
      <c r="E487" s="2"/>
      <c r="F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row>
    <row r="488" spans="2:59" x14ac:dyDescent="0.45">
      <c r="B488" s="2"/>
      <c r="C488" s="2"/>
      <c r="D488" s="2"/>
      <c r="E488" s="2"/>
      <c r="F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row>
    <row r="489" spans="2:59" x14ac:dyDescent="0.45">
      <c r="B489" s="2"/>
      <c r="C489" s="2"/>
      <c r="D489" s="2"/>
      <c r="E489" s="2"/>
      <c r="F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row>
    <row r="490" spans="2:59" x14ac:dyDescent="0.45">
      <c r="B490" s="2"/>
      <c r="C490" s="2"/>
      <c r="D490" s="2"/>
      <c r="E490" s="2"/>
      <c r="F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row>
    <row r="491" spans="2:59" x14ac:dyDescent="0.45">
      <c r="B491" s="2"/>
      <c r="C491" s="2"/>
      <c r="D491" s="2"/>
      <c r="E491" s="2"/>
      <c r="F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row>
    <row r="492" spans="2:59" x14ac:dyDescent="0.45">
      <c r="B492" s="2"/>
      <c r="C492" s="2"/>
      <c r="D492" s="2"/>
      <c r="E492" s="2"/>
      <c r="F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row>
    <row r="493" spans="2:59" x14ac:dyDescent="0.45">
      <c r="B493" s="2"/>
      <c r="C493" s="2"/>
      <c r="D493" s="2"/>
      <c r="E493" s="2"/>
      <c r="F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row>
    <row r="494" spans="2:59" x14ac:dyDescent="0.45">
      <c r="B494" s="2"/>
      <c r="C494" s="2"/>
      <c r="D494" s="2"/>
      <c r="E494" s="2"/>
      <c r="F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row>
    <row r="495" spans="2:59" x14ac:dyDescent="0.45">
      <c r="B495" s="2"/>
      <c r="C495" s="2"/>
      <c r="D495" s="2"/>
      <c r="E495" s="2"/>
      <c r="F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row>
    <row r="496" spans="2:59" x14ac:dyDescent="0.45">
      <c r="B496" s="2"/>
      <c r="C496" s="2"/>
      <c r="D496" s="2"/>
      <c r="E496" s="2"/>
      <c r="F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row>
    <row r="497" spans="2:59" x14ac:dyDescent="0.45">
      <c r="B497" s="2"/>
      <c r="C497" s="2"/>
      <c r="D497" s="2"/>
      <c r="E497" s="2"/>
      <c r="F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row>
    <row r="498" spans="2:59" x14ac:dyDescent="0.45">
      <c r="B498" s="2"/>
      <c r="C498" s="2"/>
      <c r="D498" s="2"/>
      <c r="E498" s="2"/>
      <c r="F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row>
    <row r="499" spans="2:59" x14ac:dyDescent="0.45">
      <c r="B499" s="2"/>
      <c r="C499" s="2"/>
      <c r="D499" s="2"/>
      <c r="E499" s="2"/>
      <c r="F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row>
    <row r="500" spans="2:59" x14ac:dyDescent="0.45">
      <c r="B500" s="2"/>
      <c r="C500" s="2"/>
      <c r="D500" s="2"/>
      <c r="E500" s="2"/>
      <c r="F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row>
    <row r="501" spans="2:59" x14ac:dyDescent="0.45">
      <c r="B501" s="2"/>
      <c r="C501" s="2"/>
      <c r="D501" s="2"/>
      <c r="E501" s="2"/>
      <c r="F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row>
    <row r="502" spans="2:59" x14ac:dyDescent="0.45">
      <c r="B502" s="2"/>
      <c r="C502" s="2"/>
      <c r="D502" s="2"/>
      <c r="E502" s="2"/>
      <c r="F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row>
    <row r="503" spans="2:59" x14ac:dyDescent="0.45">
      <c r="B503" s="2"/>
      <c r="C503" s="2"/>
      <c r="D503" s="2"/>
      <c r="E503" s="2"/>
      <c r="F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row>
    <row r="504" spans="2:59" x14ac:dyDescent="0.45">
      <c r="B504" s="2"/>
      <c r="C504" s="2"/>
      <c r="D504" s="2"/>
      <c r="E504" s="2"/>
      <c r="F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row>
    <row r="505" spans="2:59" x14ac:dyDescent="0.45">
      <c r="B505" s="2"/>
      <c r="C505" s="2"/>
      <c r="D505" s="2"/>
      <c r="E505" s="2"/>
      <c r="F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row>
    <row r="506" spans="2:59" x14ac:dyDescent="0.45">
      <c r="B506" s="2"/>
      <c r="C506" s="2"/>
      <c r="D506" s="2"/>
      <c r="E506" s="2"/>
      <c r="F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row>
    <row r="507" spans="2:59" x14ac:dyDescent="0.45">
      <c r="B507" s="2"/>
      <c r="C507" s="2"/>
      <c r="D507" s="2"/>
      <c r="E507" s="2"/>
      <c r="F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row>
    <row r="508" spans="2:59" x14ac:dyDescent="0.45">
      <c r="B508" s="2"/>
      <c r="C508" s="2"/>
      <c r="D508" s="2"/>
      <c r="E508" s="2"/>
      <c r="F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row>
    <row r="509" spans="2:59" x14ac:dyDescent="0.45">
      <c r="B509" s="2"/>
      <c r="C509" s="2"/>
      <c r="D509" s="2"/>
      <c r="E509" s="2"/>
      <c r="F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row>
    <row r="510" spans="2:59" x14ac:dyDescent="0.45">
      <c r="B510" s="2"/>
      <c r="C510" s="2"/>
      <c r="D510" s="2"/>
      <c r="E510" s="2"/>
      <c r="F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row>
    <row r="511" spans="2:59" x14ac:dyDescent="0.45">
      <c r="B511" s="2"/>
      <c r="C511" s="2"/>
      <c r="D511" s="2"/>
      <c r="E511" s="2"/>
      <c r="F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row>
    <row r="512" spans="2:59" x14ac:dyDescent="0.45">
      <c r="B512" s="2"/>
      <c r="C512" s="2"/>
      <c r="D512" s="2"/>
      <c r="E512" s="2"/>
      <c r="F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row>
    <row r="513" spans="2:59" x14ac:dyDescent="0.45">
      <c r="B513" s="2"/>
      <c r="C513" s="2"/>
      <c r="D513" s="2"/>
      <c r="E513" s="2"/>
      <c r="F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row>
    <row r="514" spans="2:59" x14ac:dyDescent="0.45">
      <c r="B514" s="2"/>
      <c r="C514" s="2"/>
      <c r="D514" s="2"/>
      <c r="E514" s="2"/>
      <c r="F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row>
    <row r="515" spans="2:59" x14ac:dyDescent="0.45">
      <c r="B515" s="2"/>
      <c r="C515" s="2"/>
      <c r="D515" s="2"/>
      <c r="E515" s="2"/>
      <c r="F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row>
    <row r="516" spans="2:59" x14ac:dyDescent="0.45">
      <c r="B516" s="2"/>
      <c r="C516" s="2"/>
      <c r="D516" s="2"/>
      <c r="E516" s="2"/>
      <c r="F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row>
    <row r="517" spans="2:59" x14ac:dyDescent="0.45">
      <c r="B517" s="2"/>
      <c r="C517" s="2"/>
      <c r="D517" s="2"/>
      <c r="E517" s="2"/>
      <c r="F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row>
    <row r="518" spans="2:59" x14ac:dyDescent="0.45">
      <c r="B518" s="2"/>
      <c r="C518" s="2"/>
      <c r="D518" s="2"/>
      <c r="E518" s="2"/>
      <c r="F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row>
    <row r="519" spans="2:59" x14ac:dyDescent="0.45">
      <c r="B519" s="2"/>
      <c r="C519" s="2"/>
      <c r="D519" s="2"/>
      <c r="E519" s="2"/>
      <c r="F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row>
    <row r="520" spans="2:59" x14ac:dyDescent="0.45">
      <c r="B520" s="2"/>
      <c r="C520" s="2"/>
      <c r="D520" s="2"/>
      <c r="E520" s="2"/>
      <c r="F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row>
    <row r="521" spans="2:59" x14ac:dyDescent="0.45">
      <c r="B521" s="2"/>
      <c r="C521" s="2"/>
      <c r="D521" s="2"/>
      <c r="E521" s="2"/>
      <c r="F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row>
    <row r="522" spans="2:59" x14ac:dyDescent="0.45">
      <c r="B522" s="2"/>
      <c r="C522" s="2"/>
      <c r="D522" s="2"/>
      <c r="E522" s="2"/>
      <c r="F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row>
    <row r="523" spans="2:59" x14ac:dyDescent="0.45">
      <c r="B523" s="2"/>
      <c r="C523" s="2"/>
      <c r="D523" s="2"/>
      <c r="E523" s="2"/>
      <c r="F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row>
    <row r="524" spans="2:59" x14ac:dyDescent="0.45">
      <c r="B524" s="2"/>
      <c r="C524" s="2"/>
      <c r="D524" s="2"/>
      <c r="E524" s="2"/>
      <c r="F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row>
    <row r="525" spans="2:59" x14ac:dyDescent="0.45">
      <c r="B525" s="2"/>
      <c r="C525" s="2"/>
      <c r="D525" s="2"/>
      <c r="E525" s="2"/>
      <c r="F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row>
    <row r="526" spans="2:59" x14ac:dyDescent="0.45">
      <c r="B526" s="2"/>
      <c r="C526" s="2"/>
      <c r="D526" s="2"/>
      <c r="E526" s="2"/>
      <c r="F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row>
    <row r="527" spans="2:59" x14ac:dyDescent="0.45">
      <c r="B527" s="2"/>
      <c r="C527" s="2"/>
      <c r="D527" s="2"/>
      <c r="E527" s="2"/>
      <c r="F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row>
    <row r="528" spans="2:59" x14ac:dyDescent="0.45">
      <c r="B528" s="2"/>
      <c r="C528" s="2"/>
      <c r="D528" s="2"/>
      <c r="E528" s="2"/>
      <c r="F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row>
    <row r="529" spans="2:59" x14ac:dyDescent="0.45">
      <c r="B529" s="2"/>
      <c r="C529" s="2"/>
      <c r="D529" s="2"/>
      <c r="E529" s="2"/>
      <c r="F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row>
    <row r="530" spans="2:59" x14ac:dyDescent="0.45">
      <c r="B530" s="2"/>
      <c r="C530" s="2"/>
      <c r="D530" s="2"/>
      <c r="E530" s="2"/>
      <c r="F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row>
    <row r="531" spans="2:59" x14ac:dyDescent="0.45">
      <c r="B531" s="2"/>
      <c r="C531" s="2"/>
      <c r="D531" s="2"/>
      <c r="E531" s="2"/>
      <c r="F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row>
    <row r="532" spans="2:59" x14ac:dyDescent="0.45">
      <c r="B532" s="2"/>
      <c r="C532" s="2"/>
      <c r="D532" s="2"/>
      <c r="E532" s="2"/>
      <c r="F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row>
    <row r="533" spans="2:59" x14ac:dyDescent="0.45">
      <c r="B533" s="2"/>
      <c r="C533" s="2"/>
      <c r="D533" s="2"/>
      <c r="E533" s="2"/>
      <c r="F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row>
    <row r="534" spans="2:59" x14ac:dyDescent="0.45">
      <c r="B534" s="2"/>
      <c r="C534" s="2"/>
      <c r="D534" s="2"/>
      <c r="E534" s="2"/>
      <c r="F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row>
    <row r="535" spans="2:59" x14ac:dyDescent="0.45">
      <c r="B535" s="2"/>
      <c r="C535" s="2"/>
      <c r="D535" s="2"/>
      <c r="E535" s="2"/>
      <c r="F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row>
    <row r="536" spans="2:59" x14ac:dyDescent="0.45">
      <c r="B536" s="2"/>
      <c r="C536" s="2"/>
      <c r="D536" s="2"/>
      <c r="E536" s="2"/>
      <c r="F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row>
    <row r="537" spans="2:59" x14ac:dyDescent="0.45">
      <c r="B537" s="2"/>
      <c r="C537" s="2"/>
      <c r="D537" s="2"/>
      <c r="E537" s="2"/>
      <c r="F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row>
    <row r="538" spans="2:59" x14ac:dyDescent="0.45">
      <c r="B538" s="2"/>
      <c r="C538" s="2"/>
      <c r="D538" s="2"/>
      <c r="E538" s="2"/>
      <c r="F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row>
    <row r="539" spans="2:59" x14ac:dyDescent="0.45">
      <c r="B539" s="2"/>
      <c r="C539" s="2"/>
      <c r="D539" s="2"/>
      <c r="E539" s="2"/>
      <c r="F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row>
    <row r="540" spans="2:59" x14ac:dyDescent="0.45">
      <c r="B540" s="2"/>
      <c r="C540" s="2"/>
      <c r="D540" s="2"/>
      <c r="E540" s="2"/>
      <c r="F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row>
    <row r="541" spans="2:59" x14ac:dyDescent="0.45">
      <c r="B541" s="2"/>
      <c r="C541" s="2"/>
      <c r="D541" s="2"/>
      <c r="E541" s="2"/>
      <c r="F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row>
    <row r="542" spans="2:59" x14ac:dyDescent="0.45">
      <c r="B542" s="2"/>
      <c r="C542" s="2"/>
      <c r="D542" s="2"/>
      <c r="E542" s="2"/>
      <c r="F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row>
    <row r="543" spans="2:59" x14ac:dyDescent="0.45">
      <c r="B543" s="2"/>
      <c r="C543" s="2"/>
      <c r="D543" s="2"/>
      <c r="E543" s="2"/>
      <c r="F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row>
    <row r="544" spans="2:59" x14ac:dyDescent="0.45">
      <c r="B544" s="2"/>
      <c r="C544" s="2"/>
      <c r="D544" s="2"/>
      <c r="E544" s="2"/>
      <c r="F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row>
    <row r="545" spans="2:59" x14ac:dyDescent="0.45">
      <c r="B545" s="2"/>
      <c r="C545" s="2"/>
      <c r="D545" s="2"/>
      <c r="E545" s="2"/>
      <c r="F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row>
    <row r="546" spans="2:59" x14ac:dyDescent="0.45">
      <c r="B546" s="2"/>
      <c r="C546" s="2"/>
      <c r="D546" s="2"/>
      <c r="E546" s="2"/>
      <c r="F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row>
    <row r="547" spans="2:59" x14ac:dyDescent="0.45">
      <c r="B547" s="2"/>
      <c r="C547" s="2"/>
      <c r="D547" s="2"/>
      <c r="E547" s="2"/>
      <c r="F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row>
    <row r="548" spans="2:59" x14ac:dyDescent="0.45">
      <c r="B548" s="2"/>
      <c r="C548" s="2"/>
      <c r="D548" s="2"/>
      <c r="E548" s="2"/>
      <c r="F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row>
    <row r="549" spans="2:59" x14ac:dyDescent="0.45">
      <c r="B549" s="2"/>
      <c r="C549" s="2"/>
      <c r="D549" s="2"/>
      <c r="E549" s="2"/>
      <c r="F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row>
    <row r="550" spans="2:59" x14ac:dyDescent="0.45">
      <c r="B550" s="2"/>
      <c r="C550" s="2"/>
      <c r="D550" s="2"/>
      <c r="E550" s="2"/>
      <c r="F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row>
    <row r="551" spans="2:59" x14ac:dyDescent="0.45">
      <c r="B551" s="2"/>
      <c r="C551" s="2"/>
      <c r="D551" s="2"/>
      <c r="E551" s="2"/>
      <c r="F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row>
    <row r="552" spans="2:59" x14ac:dyDescent="0.45">
      <c r="B552" s="2"/>
      <c r="C552" s="2"/>
      <c r="D552" s="2"/>
      <c r="E552" s="2"/>
      <c r="F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row>
    <row r="553" spans="2:59" x14ac:dyDescent="0.45">
      <c r="B553" s="2"/>
      <c r="C553" s="2"/>
      <c r="D553" s="2"/>
      <c r="E553" s="2"/>
      <c r="F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row>
    <row r="554" spans="2:59" x14ac:dyDescent="0.45">
      <c r="B554" s="2"/>
      <c r="C554" s="2"/>
      <c r="D554" s="2"/>
      <c r="E554" s="2"/>
      <c r="F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row>
    <row r="555" spans="2:59" x14ac:dyDescent="0.45">
      <c r="B555" s="2"/>
      <c r="C555" s="2"/>
      <c r="D555" s="2"/>
      <c r="E555" s="2"/>
      <c r="F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row>
    <row r="556" spans="2:59" x14ac:dyDescent="0.45">
      <c r="B556" s="2"/>
      <c r="C556" s="2"/>
      <c r="D556" s="2"/>
      <c r="E556" s="2"/>
      <c r="F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row>
    <row r="557" spans="2:59" x14ac:dyDescent="0.45">
      <c r="B557" s="2"/>
      <c r="C557" s="2"/>
      <c r="D557" s="2"/>
      <c r="E557" s="2"/>
      <c r="F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row>
    <row r="558" spans="2:59" x14ac:dyDescent="0.45">
      <c r="B558" s="2"/>
      <c r="C558" s="2"/>
      <c r="D558" s="2"/>
      <c r="E558" s="2"/>
      <c r="F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row>
    <row r="559" spans="2:59" x14ac:dyDescent="0.45">
      <c r="B559" s="2"/>
      <c r="C559" s="2"/>
      <c r="D559" s="2"/>
      <c r="E559" s="2"/>
      <c r="F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row>
    <row r="560" spans="2:59" x14ac:dyDescent="0.45">
      <c r="B560" s="2"/>
      <c r="C560" s="2"/>
      <c r="D560" s="2"/>
      <c r="E560" s="2"/>
      <c r="F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row>
    <row r="561" spans="2:59" x14ac:dyDescent="0.45">
      <c r="B561" s="2"/>
      <c r="C561" s="2"/>
      <c r="D561" s="2"/>
      <c r="E561" s="2"/>
      <c r="F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row>
    <row r="562" spans="2:59" x14ac:dyDescent="0.45">
      <c r="B562" s="2"/>
      <c r="C562" s="2"/>
      <c r="D562" s="2"/>
      <c r="E562" s="2"/>
      <c r="F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row>
    <row r="563" spans="2:59" x14ac:dyDescent="0.45">
      <c r="B563" s="2"/>
      <c r="C563" s="2"/>
      <c r="D563" s="2"/>
      <c r="E563" s="2"/>
      <c r="F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row>
    <row r="564" spans="2:59" x14ac:dyDescent="0.45">
      <c r="B564" s="2"/>
      <c r="C564" s="2"/>
      <c r="D564" s="2"/>
      <c r="E564" s="2"/>
      <c r="F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row>
    <row r="565" spans="2:59" x14ac:dyDescent="0.45">
      <c r="B565" s="2"/>
      <c r="C565" s="2"/>
      <c r="D565" s="2"/>
      <c r="E565" s="2"/>
      <c r="F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row>
    <row r="566" spans="2:59" x14ac:dyDescent="0.45">
      <c r="B566" s="2"/>
      <c r="C566" s="2"/>
      <c r="D566" s="2"/>
      <c r="E566" s="2"/>
      <c r="F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row>
    <row r="567" spans="2:59" x14ac:dyDescent="0.45">
      <c r="B567" s="2"/>
      <c r="C567" s="2"/>
      <c r="D567" s="2"/>
      <c r="E567" s="2"/>
      <c r="F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row>
    <row r="568" spans="2:59" x14ac:dyDescent="0.45">
      <c r="B568" s="2"/>
      <c r="C568" s="2"/>
      <c r="D568" s="2"/>
      <c r="E568" s="2"/>
      <c r="F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row>
    <row r="569" spans="2:59" x14ac:dyDescent="0.45">
      <c r="B569" s="2"/>
      <c r="C569" s="2"/>
      <c r="D569" s="2"/>
      <c r="E569" s="2"/>
      <c r="F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row>
    <row r="570" spans="2:59" x14ac:dyDescent="0.45">
      <c r="B570" s="2"/>
      <c r="C570" s="2"/>
      <c r="D570" s="2"/>
      <c r="E570" s="2"/>
      <c r="F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row>
    <row r="571" spans="2:59" x14ac:dyDescent="0.45">
      <c r="B571" s="2"/>
      <c r="C571" s="2"/>
      <c r="D571" s="2"/>
      <c r="E571" s="2"/>
      <c r="F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row>
    <row r="572" spans="2:59" x14ac:dyDescent="0.45">
      <c r="B572" s="2"/>
      <c r="C572" s="2"/>
      <c r="D572" s="2"/>
      <c r="E572" s="2"/>
      <c r="F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row>
    <row r="573" spans="2:59" x14ac:dyDescent="0.45">
      <c r="B573" s="2"/>
      <c r="C573" s="2"/>
      <c r="D573" s="2"/>
      <c r="E573" s="2"/>
      <c r="F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row>
    <row r="574" spans="2:59" x14ac:dyDescent="0.45">
      <c r="B574" s="2"/>
      <c r="C574" s="2"/>
      <c r="D574" s="2"/>
      <c r="E574" s="2"/>
      <c r="F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row>
    <row r="575" spans="2:59" x14ac:dyDescent="0.45">
      <c r="B575" s="2"/>
      <c r="C575" s="2"/>
      <c r="D575" s="2"/>
      <c r="E575" s="2"/>
      <c r="F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row>
    <row r="576" spans="2:59" x14ac:dyDescent="0.45">
      <c r="B576" s="2"/>
      <c r="C576" s="2"/>
      <c r="D576" s="2"/>
      <c r="E576" s="2"/>
      <c r="F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row>
    <row r="577" spans="2:59" x14ac:dyDescent="0.45">
      <c r="B577" s="2"/>
      <c r="C577" s="2"/>
      <c r="D577" s="2"/>
      <c r="E577" s="2"/>
      <c r="F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row>
    <row r="578" spans="2:59" x14ac:dyDescent="0.45">
      <c r="B578" s="2"/>
      <c r="C578" s="2"/>
      <c r="D578" s="2"/>
      <c r="E578" s="2"/>
      <c r="F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row>
    <row r="579" spans="2:59" x14ac:dyDescent="0.45">
      <c r="B579" s="2"/>
      <c r="C579" s="2"/>
      <c r="D579" s="2"/>
      <c r="E579" s="2"/>
      <c r="F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row>
    <row r="580" spans="2:59" x14ac:dyDescent="0.45">
      <c r="B580" s="2"/>
      <c r="C580" s="2"/>
      <c r="D580" s="2"/>
      <c r="E580" s="2"/>
      <c r="F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row>
    <row r="581" spans="2:59" x14ac:dyDescent="0.45">
      <c r="B581" s="2"/>
      <c r="C581" s="2"/>
      <c r="D581" s="2"/>
      <c r="E581" s="2"/>
      <c r="F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row>
    <row r="582" spans="2:59" x14ac:dyDescent="0.45">
      <c r="B582" s="2"/>
      <c r="C582" s="2"/>
      <c r="D582" s="2"/>
      <c r="E582" s="2"/>
      <c r="F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row>
    <row r="583" spans="2:59" x14ac:dyDescent="0.45">
      <c r="B583" s="2"/>
      <c r="C583" s="2"/>
      <c r="D583" s="2"/>
      <c r="E583" s="2"/>
      <c r="F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row>
    <row r="584" spans="2:59" x14ac:dyDescent="0.45">
      <c r="B584" s="2"/>
      <c r="C584" s="2"/>
      <c r="D584" s="2"/>
      <c r="E584" s="2"/>
      <c r="F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row>
    <row r="585" spans="2:59" x14ac:dyDescent="0.45">
      <c r="B585" s="2"/>
      <c r="C585" s="2"/>
      <c r="D585" s="2"/>
      <c r="E585" s="2"/>
      <c r="F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row>
    <row r="586" spans="2:59" x14ac:dyDescent="0.45">
      <c r="B586" s="2"/>
      <c r="C586" s="2"/>
      <c r="D586" s="2"/>
      <c r="E586" s="2"/>
      <c r="F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row>
    <row r="587" spans="2:59" x14ac:dyDescent="0.45">
      <c r="B587" s="2"/>
      <c r="C587" s="2"/>
      <c r="D587" s="2"/>
      <c r="E587" s="2"/>
      <c r="F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row>
    <row r="588" spans="2:59" x14ac:dyDescent="0.45">
      <c r="B588" s="2"/>
      <c r="C588" s="2"/>
      <c r="D588" s="2"/>
      <c r="E588" s="2"/>
      <c r="F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row>
    <row r="589" spans="2:59" x14ac:dyDescent="0.45">
      <c r="B589" s="2"/>
      <c r="C589" s="2"/>
      <c r="D589" s="2"/>
      <c r="E589" s="2"/>
      <c r="F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row>
    <row r="590" spans="2:59" x14ac:dyDescent="0.45">
      <c r="B590" s="2"/>
      <c r="C590" s="2"/>
      <c r="D590" s="2"/>
      <c r="E590" s="2"/>
      <c r="F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row>
    <row r="591" spans="2:59" x14ac:dyDescent="0.45">
      <c r="B591" s="2"/>
      <c r="C591" s="2"/>
      <c r="D591" s="2"/>
      <c r="E591" s="2"/>
      <c r="F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row>
    <row r="592" spans="2:59" x14ac:dyDescent="0.45">
      <c r="B592" s="2"/>
      <c r="C592" s="2"/>
      <c r="D592" s="2"/>
      <c r="E592" s="2"/>
      <c r="F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row>
    <row r="593" spans="2:59" x14ac:dyDescent="0.45">
      <c r="B593" s="2"/>
      <c r="C593" s="2"/>
      <c r="D593" s="2"/>
      <c r="E593" s="2"/>
      <c r="F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row>
    <row r="594" spans="2:59" x14ac:dyDescent="0.45">
      <c r="B594" s="2"/>
      <c r="C594" s="2"/>
      <c r="D594" s="2"/>
      <c r="E594" s="2"/>
      <c r="F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row>
    <row r="595" spans="2:59" x14ac:dyDescent="0.45">
      <c r="B595" s="2"/>
      <c r="C595" s="2"/>
      <c r="D595" s="2"/>
      <c r="E595" s="2"/>
      <c r="F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row>
    <row r="596" spans="2:59" x14ac:dyDescent="0.45">
      <c r="B596" s="2"/>
      <c r="C596" s="2"/>
      <c r="D596" s="2"/>
      <c r="E596" s="2"/>
      <c r="F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row>
    <row r="597" spans="2:59" x14ac:dyDescent="0.45">
      <c r="B597" s="2"/>
      <c r="C597" s="2"/>
      <c r="D597" s="2"/>
      <c r="E597" s="2"/>
      <c r="F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row>
    <row r="598" spans="2:59" x14ac:dyDescent="0.45">
      <c r="B598" s="2"/>
      <c r="C598" s="2"/>
      <c r="D598" s="2"/>
      <c r="E598" s="2"/>
      <c r="F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row>
    <row r="599" spans="2:59" x14ac:dyDescent="0.45">
      <c r="B599" s="2"/>
      <c r="C599" s="2"/>
      <c r="D599" s="2"/>
      <c r="E599" s="2"/>
      <c r="F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row>
    <row r="600" spans="2:59" x14ac:dyDescent="0.45">
      <c r="B600" s="2"/>
      <c r="C600" s="2"/>
      <c r="D600" s="2"/>
      <c r="E600" s="2"/>
      <c r="F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row>
    <row r="601" spans="2:59" x14ac:dyDescent="0.45">
      <c r="B601" s="2"/>
      <c r="C601" s="2"/>
      <c r="D601" s="2"/>
      <c r="E601" s="2"/>
      <c r="F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row>
    <row r="602" spans="2:59" x14ac:dyDescent="0.45">
      <c r="B602" s="2"/>
      <c r="C602" s="2"/>
      <c r="D602" s="2"/>
      <c r="E602" s="2"/>
      <c r="F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row>
    <row r="603" spans="2:59" x14ac:dyDescent="0.45">
      <c r="B603" s="2"/>
      <c r="C603" s="2"/>
      <c r="D603" s="2"/>
      <c r="E603" s="2"/>
      <c r="F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row>
    <row r="604" spans="2:59" x14ac:dyDescent="0.45">
      <c r="B604" s="2"/>
      <c r="C604" s="2"/>
      <c r="D604" s="2"/>
      <c r="E604" s="2"/>
      <c r="F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row>
    <row r="605" spans="2:59" x14ac:dyDescent="0.45">
      <c r="B605" s="2"/>
      <c r="C605" s="2"/>
      <c r="D605" s="2"/>
      <c r="E605" s="2"/>
      <c r="F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row>
    <row r="606" spans="2:59" x14ac:dyDescent="0.45">
      <c r="B606" s="2"/>
      <c r="C606" s="2"/>
      <c r="D606" s="2"/>
      <c r="E606" s="2"/>
      <c r="F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row>
    <row r="607" spans="2:59" x14ac:dyDescent="0.45">
      <c r="B607" s="2"/>
      <c r="C607" s="2"/>
      <c r="D607" s="2"/>
      <c r="E607" s="2"/>
      <c r="F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row>
    <row r="608" spans="2:59" x14ac:dyDescent="0.45">
      <c r="B608" s="2"/>
      <c r="C608" s="2"/>
      <c r="D608" s="2"/>
      <c r="E608" s="2"/>
      <c r="F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row>
    <row r="609" spans="2:59" x14ac:dyDescent="0.45">
      <c r="B609" s="2"/>
      <c r="C609" s="2"/>
      <c r="D609" s="2"/>
      <c r="E609" s="2"/>
      <c r="F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row>
    <row r="610" spans="2:59" x14ac:dyDescent="0.45">
      <c r="B610" s="2"/>
      <c r="C610" s="2"/>
      <c r="D610" s="2"/>
      <c r="E610" s="2"/>
      <c r="F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row>
    <row r="611" spans="2:59" x14ac:dyDescent="0.45">
      <c r="B611" s="2"/>
      <c r="C611" s="2"/>
      <c r="D611" s="2"/>
      <c r="E611" s="2"/>
      <c r="F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row>
    <row r="612" spans="2:59" x14ac:dyDescent="0.45">
      <c r="B612" s="2"/>
      <c r="C612" s="2"/>
      <c r="D612" s="2"/>
      <c r="E612" s="2"/>
      <c r="F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row>
    <row r="613" spans="2:59" x14ac:dyDescent="0.45">
      <c r="B613" s="2"/>
      <c r="C613" s="2"/>
      <c r="D613" s="2"/>
      <c r="E613" s="2"/>
      <c r="F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row>
    <row r="614" spans="2:59" x14ac:dyDescent="0.45">
      <c r="B614" s="2"/>
      <c r="C614" s="2"/>
      <c r="D614" s="2"/>
      <c r="E614" s="2"/>
      <c r="F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row>
    <row r="615" spans="2:59" x14ac:dyDescent="0.45">
      <c r="B615" s="2"/>
      <c r="C615" s="2"/>
      <c r="D615" s="2"/>
      <c r="E615" s="2"/>
      <c r="F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row>
    <row r="616" spans="2:59" x14ac:dyDescent="0.45">
      <c r="B616" s="2"/>
      <c r="C616" s="2"/>
      <c r="D616" s="2"/>
      <c r="E616" s="2"/>
      <c r="F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row>
    <row r="617" spans="2:59" x14ac:dyDescent="0.45">
      <c r="B617" s="2"/>
      <c r="C617" s="2"/>
      <c r="D617" s="2"/>
      <c r="E617" s="2"/>
      <c r="F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row>
    <row r="618" spans="2:59" x14ac:dyDescent="0.45">
      <c r="B618" s="2"/>
      <c r="C618" s="2"/>
      <c r="D618" s="2"/>
      <c r="E618" s="2"/>
      <c r="F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row>
    <row r="619" spans="2:59" x14ac:dyDescent="0.45">
      <c r="B619" s="2"/>
      <c r="C619" s="2"/>
      <c r="D619" s="2"/>
      <c r="E619" s="2"/>
      <c r="F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row>
    <row r="620" spans="2:59" x14ac:dyDescent="0.45">
      <c r="B620" s="2"/>
      <c r="C620" s="2"/>
      <c r="D620" s="2"/>
      <c r="E620" s="2"/>
      <c r="F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row>
    <row r="621" spans="2:59" x14ac:dyDescent="0.45">
      <c r="B621" s="2"/>
      <c r="C621" s="2"/>
      <c r="D621" s="2"/>
      <c r="E621" s="2"/>
      <c r="F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row>
    <row r="622" spans="2:59" x14ac:dyDescent="0.45">
      <c r="B622" s="2"/>
      <c r="C622" s="2"/>
      <c r="D622" s="2"/>
      <c r="E622" s="2"/>
      <c r="F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row>
    <row r="623" spans="2:59" x14ac:dyDescent="0.45">
      <c r="B623" s="2"/>
      <c r="C623" s="2"/>
      <c r="D623" s="2"/>
      <c r="E623" s="2"/>
      <c r="F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row>
    <row r="624" spans="2:59" x14ac:dyDescent="0.45">
      <c r="B624" s="2"/>
      <c r="C624" s="2"/>
      <c r="D624" s="2"/>
      <c r="E624" s="2"/>
      <c r="F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row>
    <row r="625" spans="2:59" x14ac:dyDescent="0.45">
      <c r="B625" s="2"/>
      <c r="C625" s="2"/>
      <c r="D625" s="2"/>
      <c r="E625" s="2"/>
      <c r="F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row>
    <row r="626" spans="2:59" x14ac:dyDescent="0.45">
      <c r="B626" s="2"/>
      <c r="C626" s="2"/>
      <c r="D626" s="2"/>
      <c r="E626" s="2"/>
      <c r="F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row>
    <row r="627" spans="2:59" x14ac:dyDescent="0.45">
      <c r="B627" s="2"/>
      <c r="C627" s="2"/>
      <c r="D627" s="2"/>
      <c r="E627" s="2"/>
      <c r="F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row>
    <row r="628" spans="2:59" x14ac:dyDescent="0.45">
      <c r="B628" s="2"/>
      <c r="C628" s="2"/>
      <c r="D628" s="2"/>
      <c r="E628" s="2"/>
      <c r="F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row>
    <row r="629" spans="2:59" x14ac:dyDescent="0.45">
      <c r="B629" s="2"/>
      <c r="C629" s="2"/>
      <c r="D629" s="2"/>
      <c r="E629" s="2"/>
      <c r="F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row>
    <row r="630" spans="2:59" x14ac:dyDescent="0.45">
      <c r="B630" s="2"/>
      <c r="C630" s="2"/>
      <c r="D630" s="2"/>
      <c r="E630" s="2"/>
      <c r="F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row>
    <row r="631" spans="2:59" x14ac:dyDescent="0.45">
      <c r="B631" s="2"/>
      <c r="C631" s="2"/>
      <c r="D631" s="2"/>
      <c r="E631" s="2"/>
      <c r="F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row>
    <row r="632" spans="2:59" x14ac:dyDescent="0.45">
      <c r="B632" s="2"/>
      <c r="C632" s="2"/>
      <c r="D632" s="2"/>
      <c r="E632" s="2"/>
      <c r="F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row>
    <row r="633" spans="2:59" x14ac:dyDescent="0.45">
      <c r="B633" s="2"/>
      <c r="C633" s="2"/>
      <c r="D633" s="2"/>
      <c r="E633" s="2"/>
      <c r="F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row>
    <row r="634" spans="2:59" x14ac:dyDescent="0.45">
      <c r="B634" s="2"/>
      <c r="C634" s="2"/>
      <c r="D634" s="2"/>
      <c r="E634" s="2"/>
      <c r="F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row>
    <row r="635" spans="2:59" x14ac:dyDescent="0.45">
      <c r="B635" s="2"/>
      <c r="C635" s="2"/>
      <c r="D635" s="2"/>
      <c r="E635" s="2"/>
      <c r="F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row>
    <row r="636" spans="2:59" x14ac:dyDescent="0.45">
      <c r="B636" s="2"/>
      <c r="C636" s="2"/>
      <c r="D636" s="2"/>
      <c r="E636" s="2"/>
      <c r="F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row>
    <row r="637" spans="2:59" x14ac:dyDescent="0.45">
      <c r="B637" s="2"/>
      <c r="C637" s="2"/>
      <c r="D637" s="2"/>
      <c r="E637" s="2"/>
      <c r="F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row>
    <row r="638" spans="2:59" x14ac:dyDescent="0.45">
      <c r="B638" s="2"/>
      <c r="C638" s="2"/>
      <c r="D638" s="2"/>
      <c r="E638" s="2"/>
      <c r="F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row>
    <row r="639" spans="2:59" x14ac:dyDescent="0.45">
      <c r="B639" s="2"/>
      <c r="C639" s="2"/>
      <c r="D639" s="2"/>
      <c r="E639" s="2"/>
      <c r="F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row>
    <row r="640" spans="2:59" x14ac:dyDescent="0.45">
      <c r="B640" s="2"/>
      <c r="C640" s="2"/>
      <c r="D640" s="2"/>
      <c r="E640" s="2"/>
      <c r="F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row>
    <row r="641" spans="2:59" x14ac:dyDescent="0.45">
      <c r="B641" s="2"/>
      <c r="C641" s="2"/>
      <c r="D641" s="2"/>
      <c r="E641" s="2"/>
      <c r="F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row>
    <row r="642" spans="2:59" x14ac:dyDescent="0.45">
      <c r="B642" s="2"/>
      <c r="C642" s="2"/>
      <c r="D642" s="2"/>
      <c r="E642" s="2"/>
      <c r="F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row>
    <row r="643" spans="2:59" x14ac:dyDescent="0.45">
      <c r="B643" s="2"/>
      <c r="C643" s="2"/>
      <c r="D643" s="2"/>
      <c r="E643" s="2"/>
      <c r="F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row>
    <row r="644" spans="2:59" x14ac:dyDescent="0.45">
      <c r="B644" s="2"/>
      <c r="C644" s="2"/>
      <c r="D644" s="2"/>
      <c r="E644" s="2"/>
      <c r="F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row>
    <row r="645" spans="2:59" x14ac:dyDescent="0.45">
      <c r="B645" s="2"/>
      <c r="C645" s="2"/>
      <c r="D645" s="2"/>
      <c r="E645" s="2"/>
      <c r="F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row>
    <row r="646" spans="2:59" x14ac:dyDescent="0.45">
      <c r="B646" s="2"/>
      <c r="C646" s="2"/>
      <c r="D646" s="2"/>
      <c r="E646" s="2"/>
      <c r="F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row>
    <row r="647" spans="2:59" x14ac:dyDescent="0.45">
      <c r="B647" s="2"/>
      <c r="C647" s="2"/>
      <c r="D647" s="2"/>
      <c r="E647" s="2"/>
      <c r="F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row>
    <row r="648" spans="2:59" x14ac:dyDescent="0.45">
      <c r="B648" s="2"/>
      <c r="C648" s="2"/>
      <c r="D648" s="2"/>
      <c r="E648" s="2"/>
      <c r="F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row>
    <row r="649" spans="2:59" x14ac:dyDescent="0.45">
      <c r="B649" s="2"/>
      <c r="C649" s="2"/>
      <c r="D649" s="2"/>
      <c r="E649" s="2"/>
      <c r="F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row>
    <row r="650" spans="2:59" x14ac:dyDescent="0.45">
      <c r="B650" s="2"/>
      <c r="C650" s="2"/>
      <c r="D650" s="2"/>
      <c r="E650" s="2"/>
      <c r="F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row>
    <row r="651" spans="2:59" x14ac:dyDescent="0.45">
      <c r="B651" s="2"/>
      <c r="C651" s="2"/>
      <c r="D651" s="2"/>
      <c r="E651" s="2"/>
      <c r="F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row>
    <row r="652" spans="2:59" x14ac:dyDescent="0.45">
      <c r="B652" s="2"/>
      <c r="C652" s="2"/>
      <c r="D652" s="2"/>
      <c r="E652" s="2"/>
      <c r="F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row>
    <row r="653" spans="2:59" x14ac:dyDescent="0.45">
      <c r="B653" s="2"/>
      <c r="C653" s="2"/>
      <c r="D653" s="2"/>
      <c r="E653" s="2"/>
      <c r="F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row>
    <row r="654" spans="2:59" x14ac:dyDescent="0.45">
      <c r="B654" s="2"/>
      <c r="C654" s="2"/>
      <c r="D654" s="2"/>
      <c r="E654" s="2"/>
      <c r="F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row>
    <row r="655" spans="2:59" x14ac:dyDescent="0.45">
      <c r="B655" s="2"/>
      <c r="C655" s="2"/>
      <c r="D655" s="2"/>
      <c r="E655" s="2"/>
      <c r="F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row>
    <row r="656" spans="2:59" x14ac:dyDescent="0.45">
      <c r="B656" s="2"/>
      <c r="C656" s="2"/>
      <c r="D656" s="2"/>
      <c r="E656" s="2"/>
      <c r="F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row>
    <row r="657" spans="2:59" x14ac:dyDescent="0.45">
      <c r="B657" s="2"/>
      <c r="C657" s="2"/>
      <c r="D657" s="2"/>
      <c r="E657" s="2"/>
      <c r="F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row>
    <row r="658" spans="2:59" x14ac:dyDescent="0.45">
      <c r="B658" s="2"/>
      <c r="C658" s="2"/>
      <c r="D658" s="2"/>
      <c r="E658" s="2"/>
      <c r="F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row>
    <row r="659" spans="2:59" x14ac:dyDescent="0.45">
      <c r="B659" s="2"/>
      <c r="C659" s="2"/>
      <c r="D659" s="2"/>
      <c r="E659" s="2"/>
      <c r="F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row>
    <row r="660" spans="2:59" x14ac:dyDescent="0.45">
      <c r="B660" s="2"/>
      <c r="C660" s="2"/>
      <c r="D660" s="2"/>
      <c r="E660" s="2"/>
      <c r="F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row>
    <row r="661" spans="2:59" x14ac:dyDescent="0.45">
      <c r="B661" s="2"/>
      <c r="C661" s="2"/>
      <c r="D661" s="2"/>
      <c r="E661" s="2"/>
      <c r="F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row>
    <row r="662" spans="2:59" x14ac:dyDescent="0.45">
      <c r="B662" s="2"/>
      <c r="C662" s="2"/>
      <c r="D662" s="2"/>
      <c r="E662" s="2"/>
      <c r="F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row>
    <row r="663" spans="2:59" x14ac:dyDescent="0.45">
      <c r="B663" s="2"/>
      <c r="C663" s="2"/>
      <c r="D663" s="2"/>
      <c r="E663" s="2"/>
      <c r="F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row>
    <row r="664" spans="2:59" x14ac:dyDescent="0.45">
      <c r="B664" s="2"/>
      <c r="C664" s="2"/>
      <c r="D664" s="2"/>
      <c r="E664" s="2"/>
      <c r="F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row>
    <row r="665" spans="2:59" x14ac:dyDescent="0.45">
      <c r="B665" s="2"/>
      <c r="C665" s="2"/>
      <c r="D665" s="2"/>
      <c r="E665" s="2"/>
      <c r="F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row>
    <row r="666" spans="2:59" x14ac:dyDescent="0.45">
      <c r="B666" s="2"/>
      <c r="C666" s="2"/>
      <c r="D666" s="2"/>
      <c r="E666" s="2"/>
      <c r="F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row>
    <row r="667" spans="2:59" x14ac:dyDescent="0.45">
      <c r="B667" s="2"/>
      <c r="C667" s="2"/>
      <c r="D667" s="2"/>
      <c r="E667" s="2"/>
      <c r="F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row>
    <row r="668" spans="2:59" x14ac:dyDescent="0.45">
      <c r="B668" s="2"/>
      <c r="C668" s="2"/>
      <c r="D668" s="2"/>
      <c r="E668" s="2"/>
      <c r="F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row>
    <row r="669" spans="2:59" x14ac:dyDescent="0.45">
      <c r="B669" s="2"/>
      <c r="C669" s="2"/>
      <c r="D669" s="2"/>
      <c r="E669" s="2"/>
      <c r="F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row>
    <row r="670" spans="2:59" x14ac:dyDescent="0.45">
      <c r="B670" s="2"/>
      <c r="C670" s="2"/>
      <c r="D670" s="2"/>
      <c r="E670" s="2"/>
      <c r="F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row>
    <row r="671" spans="2:59" x14ac:dyDescent="0.45">
      <c r="B671" s="2"/>
      <c r="C671" s="2"/>
      <c r="D671" s="2"/>
      <c r="E671" s="2"/>
      <c r="F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row>
    <row r="672" spans="2:59" x14ac:dyDescent="0.45">
      <c r="B672" s="2"/>
      <c r="C672" s="2"/>
      <c r="D672" s="2"/>
      <c r="E672" s="2"/>
      <c r="F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row>
    <row r="673" spans="2:59" x14ac:dyDescent="0.45">
      <c r="B673" s="2"/>
      <c r="C673" s="2"/>
      <c r="D673" s="2"/>
      <c r="E673" s="2"/>
      <c r="F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row>
    <row r="674" spans="2:59" x14ac:dyDescent="0.45">
      <c r="B674" s="2"/>
      <c r="C674" s="2"/>
      <c r="D674" s="2"/>
      <c r="E674" s="2"/>
      <c r="F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row>
    <row r="675" spans="2:59" x14ac:dyDescent="0.45">
      <c r="B675" s="2"/>
      <c r="C675" s="2"/>
      <c r="D675" s="2"/>
      <c r="E675" s="2"/>
      <c r="F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row>
    <row r="676" spans="2:59" x14ac:dyDescent="0.45">
      <c r="B676" s="2"/>
      <c r="C676" s="2"/>
      <c r="D676" s="2"/>
      <c r="E676" s="2"/>
      <c r="F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row>
    <row r="677" spans="2:59" x14ac:dyDescent="0.45">
      <c r="B677" s="2"/>
      <c r="C677" s="2"/>
      <c r="D677" s="2"/>
      <c r="E677" s="2"/>
      <c r="F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row>
    <row r="678" spans="2:59" x14ac:dyDescent="0.45">
      <c r="B678" s="2"/>
      <c r="C678" s="2"/>
      <c r="D678" s="2"/>
      <c r="E678" s="2"/>
      <c r="F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row>
    <row r="679" spans="2:59" x14ac:dyDescent="0.45">
      <c r="B679" s="2"/>
      <c r="C679" s="2"/>
      <c r="D679" s="2"/>
      <c r="E679" s="2"/>
      <c r="F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row>
    <row r="680" spans="2:59" x14ac:dyDescent="0.45">
      <c r="B680" s="2"/>
      <c r="C680" s="2"/>
      <c r="D680" s="2"/>
      <c r="E680" s="2"/>
      <c r="F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row>
    <row r="681" spans="2:59" x14ac:dyDescent="0.45">
      <c r="B681" s="2"/>
      <c r="C681" s="2"/>
      <c r="D681" s="2"/>
      <c r="E681" s="2"/>
      <c r="F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row>
    <row r="682" spans="2:59" x14ac:dyDescent="0.45">
      <c r="B682" s="2"/>
      <c r="C682" s="2"/>
      <c r="D682" s="2"/>
      <c r="E682" s="2"/>
      <c r="F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row>
    <row r="683" spans="2:59" x14ac:dyDescent="0.45">
      <c r="B683" s="2"/>
      <c r="C683" s="2"/>
      <c r="D683" s="2"/>
      <c r="E683" s="2"/>
      <c r="F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row>
    <row r="684" spans="2:59" x14ac:dyDescent="0.45">
      <c r="B684" s="2"/>
      <c r="C684" s="2"/>
      <c r="D684" s="2"/>
      <c r="E684" s="2"/>
      <c r="F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row>
    <row r="685" spans="2:59" x14ac:dyDescent="0.45">
      <c r="B685" s="2"/>
      <c r="C685" s="2"/>
      <c r="D685" s="2"/>
      <c r="E685" s="2"/>
      <c r="F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row>
    <row r="686" spans="2:59" x14ac:dyDescent="0.45">
      <c r="B686" s="2"/>
      <c r="C686" s="2"/>
      <c r="D686" s="2"/>
      <c r="E686" s="2"/>
      <c r="F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row>
    <row r="687" spans="2:59" x14ac:dyDescent="0.45">
      <c r="B687" s="2"/>
      <c r="C687" s="2"/>
      <c r="D687" s="2"/>
      <c r="E687" s="2"/>
      <c r="F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row>
    <row r="688" spans="2:59" x14ac:dyDescent="0.45">
      <c r="B688" s="2"/>
      <c r="C688" s="2"/>
      <c r="D688" s="2"/>
      <c r="E688" s="2"/>
      <c r="F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row>
    <row r="689" spans="2:59" x14ac:dyDescent="0.45">
      <c r="B689" s="2"/>
      <c r="C689" s="2"/>
      <c r="D689" s="2"/>
      <c r="E689" s="2"/>
      <c r="F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row>
    <row r="690" spans="2:59" x14ac:dyDescent="0.45">
      <c r="B690" s="2"/>
      <c r="C690" s="2"/>
      <c r="D690" s="2"/>
      <c r="E690" s="2"/>
      <c r="F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row>
    <row r="691" spans="2:59" x14ac:dyDescent="0.45">
      <c r="B691" s="2"/>
      <c r="C691" s="2"/>
      <c r="D691" s="2"/>
      <c r="E691" s="2"/>
      <c r="F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row>
    <row r="692" spans="2:59" x14ac:dyDescent="0.45">
      <c r="B692" s="2"/>
      <c r="C692" s="2"/>
      <c r="D692" s="2"/>
      <c r="E692" s="2"/>
      <c r="F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row>
    <row r="693" spans="2:59" x14ac:dyDescent="0.45">
      <c r="B693" s="2"/>
      <c r="C693" s="2"/>
      <c r="D693" s="2"/>
      <c r="E693" s="2"/>
      <c r="F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row>
    <row r="694" spans="2:59" x14ac:dyDescent="0.45">
      <c r="B694" s="2"/>
      <c r="C694" s="2"/>
      <c r="D694" s="2"/>
      <c r="E694" s="2"/>
      <c r="F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row>
    <row r="695" spans="2:59" x14ac:dyDescent="0.45">
      <c r="B695" s="2"/>
      <c r="C695" s="2"/>
      <c r="D695" s="2"/>
      <c r="E695" s="2"/>
      <c r="F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row>
    <row r="696" spans="2:59" x14ac:dyDescent="0.45">
      <c r="B696" s="2"/>
      <c r="C696" s="2"/>
      <c r="D696" s="2"/>
      <c r="E696" s="2"/>
      <c r="F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row>
    <row r="697" spans="2:59" x14ac:dyDescent="0.45">
      <c r="B697" s="2"/>
      <c r="C697" s="2"/>
      <c r="D697" s="2"/>
      <c r="E697" s="2"/>
      <c r="F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row>
    <row r="698" spans="2:59" x14ac:dyDescent="0.45">
      <c r="B698" s="2"/>
      <c r="C698" s="2"/>
      <c r="D698" s="2"/>
      <c r="E698" s="2"/>
      <c r="F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row>
    <row r="699" spans="2:59" x14ac:dyDescent="0.45">
      <c r="B699" s="2"/>
      <c r="C699" s="2"/>
      <c r="D699" s="2"/>
      <c r="E699" s="2"/>
      <c r="F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row>
    <row r="700" spans="2:59" x14ac:dyDescent="0.45">
      <c r="B700" s="2"/>
      <c r="C700" s="2"/>
      <c r="D700" s="2"/>
      <c r="E700" s="2"/>
      <c r="F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row>
    <row r="701" spans="2:59" x14ac:dyDescent="0.45">
      <c r="B701" s="2"/>
      <c r="C701" s="2"/>
      <c r="D701" s="2"/>
      <c r="E701" s="2"/>
      <c r="F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row>
    <row r="702" spans="2:59" x14ac:dyDescent="0.45">
      <c r="B702" s="2"/>
      <c r="C702" s="2"/>
      <c r="D702" s="2"/>
      <c r="E702" s="2"/>
      <c r="F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row>
    <row r="703" spans="2:59" x14ac:dyDescent="0.45">
      <c r="B703" s="2"/>
      <c r="C703" s="2"/>
      <c r="D703" s="2"/>
      <c r="E703" s="2"/>
      <c r="F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row>
    <row r="704" spans="2:59" x14ac:dyDescent="0.45">
      <c r="B704" s="2"/>
      <c r="C704" s="2"/>
      <c r="D704" s="2"/>
      <c r="E704" s="2"/>
      <c r="F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row>
    <row r="705" spans="2:59" x14ac:dyDescent="0.45">
      <c r="B705" s="2"/>
      <c r="C705" s="2"/>
      <c r="D705" s="2"/>
      <c r="E705" s="2"/>
      <c r="F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row>
    <row r="706" spans="2:59" x14ac:dyDescent="0.45">
      <c r="B706" s="2"/>
      <c r="C706" s="2"/>
      <c r="D706" s="2"/>
      <c r="E706" s="2"/>
      <c r="F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row>
    <row r="707" spans="2:59" x14ac:dyDescent="0.45">
      <c r="B707" s="2"/>
      <c r="C707" s="2"/>
      <c r="D707" s="2"/>
      <c r="E707" s="2"/>
      <c r="F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row>
    <row r="708" spans="2:59" x14ac:dyDescent="0.45">
      <c r="B708" s="2"/>
      <c r="C708" s="2"/>
      <c r="D708" s="2"/>
      <c r="E708" s="2"/>
      <c r="F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row>
    <row r="709" spans="2:59" x14ac:dyDescent="0.45">
      <c r="B709" s="2"/>
      <c r="C709" s="2"/>
      <c r="D709" s="2"/>
      <c r="E709" s="2"/>
      <c r="F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row>
    <row r="710" spans="2:59" x14ac:dyDescent="0.45">
      <c r="B710" s="2"/>
      <c r="C710" s="2"/>
      <c r="D710" s="2"/>
      <c r="E710" s="2"/>
      <c r="F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row>
    <row r="711" spans="2:59" x14ac:dyDescent="0.45">
      <c r="B711" s="2"/>
      <c r="C711" s="2"/>
      <c r="D711" s="2"/>
      <c r="E711" s="2"/>
      <c r="F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row>
    <row r="712" spans="2:59" x14ac:dyDescent="0.45">
      <c r="B712" s="2"/>
      <c r="C712" s="2"/>
      <c r="D712" s="2"/>
      <c r="E712" s="2"/>
      <c r="F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row>
    <row r="713" spans="2:59" x14ac:dyDescent="0.45">
      <c r="B713" s="2"/>
      <c r="C713" s="2"/>
      <c r="D713" s="2"/>
      <c r="E713" s="2"/>
      <c r="F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row>
    <row r="714" spans="2:59" x14ac:dyDescent="0.45">
      <c r="B714" s="2"/>
      <c r="C714" s="2"/>
      <c r="D714" s="2"/>
      <c r="E714" s="2"/>
      <c r="F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row>
    <row r="715" spans="2:59" x14ac:dyDescent="0.45">
      <c r="B715" s="2"/>
      <c r="C715" s="2"/>
      <c r="D715" s="2"/>
      <c r="E715" s="2"/>
      <c r="F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row>
    <row r="716" spans="2:59" x14ac:dyDescent="0.45">
      <c r="B716" s="2"/>
      <c r="C716" s="2"/>
      <c r="D716" s="2"/>
      <c r="E716" s="2"/>
      <c r="F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row>
    <row r="717" spans="2:59" x14ac:dyDescent="0.45">
      <c r="B717" s="2"/>
      <c r="C717" s="2"/>
      <c r="D717" s="2"/>
      <c r="E717" s="2"/>
      <c r="F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row>
    <row r="718" spans="2:59" x14ac:dyDescent="0.45">
      <c r="B718" s="2"/>
      <c r="C718" s="2"/>
      <c r="D718" s="2"/>
      <c r="E718" s="2"/>
      <c r="F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row>
    <row r="719" spans="2:59" x14ac:dyDescent="0.45">
      <c r="B719" s="2"/>
      <c r="C719" s="2"/>
      <c r="D719" s="2"/>
      <c r="E719" s="2"/>
      <c r="F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row>
    <row r="720" spans="2:59" x14ac:dyDescent="0.45">
      <c r="B720" s="2"/>
      <c r="C720" s="2"/>
      <c r="D720" s="2"/>
      <c r="E720" s="2"/>
      <c r="F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row>
    <row r="721" spans="2:59" x14ac:dyDescent="0.45">
      <c r="B721" s="2"/>
      <c r="C721" s="2"/>
      <c r="D721" s="2"/>
      <c r="E721" s="2"/>
      <c r="F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row>
    <row r="722" spans="2:59" x14ac:dyDescent="0.45">
      <c r="B722" s="2"/>
      <c r="C722" s="2"/>
      <c r="D722" s="2"/>
      <c r="E722" s="2"/>
      <c r="F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row>
    <row r="723" spans="2:59" x14ac:dyDescent="0.45">
      <c r="B723" s="2"/>
      <c r="C723" s="2"/>
      <c r="D723" s="2"/>
      <c r="E723" s="2"/>
      <c r="F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row>
    <row r="724" spans="2:59" x14ac:dyDescent="0.45">
      <c r="B724" s="2"/>
      <c r="C724" s="2"/>
      <c r="D724" s="2"/>
      <c r="E724" s="2"/>
      <c r="F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row>
    <row r="725" spans="2:59" x14ac:dyDescent="0.45">
      <c r="B725" s="2"/>
      <c r="C725" s="2"/>
      <c r="D725" s="2"/>
      <c r="E725" s="2"/>
      <c r="F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row>
    <row r="726" spans="2:59" x14ac:dyDescent="0.45">
      <c r="B726" s="2"/>
      <c r="C726" s="2"/>
      <c r="D726" s="2"/>
      <c r="E726" s="2"/>
      <c r="F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row>
    <row r="727" spans="2:59" x14ac:dyDescent="0.45">
      <c r="B727" s="2"/>
      <c r="C727" s="2"/>
      <c r="D727" s="2"/>
      <c r="E727" s="2"/>
      <c r="F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row>
    <row r="728" spans="2:59" x14ac:dyDescent="0.45">
      <c r="B728" s="2"/>
      <c r="C728" s="2"/>
      <c r="D728" s="2"/>
      <c r="E728" s="2"/>
      <c r="F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row>
    <row r="729" spans="2:59" x14ac:dyDescent="0.45">
      <c r="B729" s="2"/>
      <c r="C729" s="2"/>
      <c r="D729" s="2"/>
      <c r="E729" s="2"/>
      <c r="F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row>
    <row r="730" spans="2:59" x14ac:dyDescent="0.45">
      <c r="B730" s="2"/>
      <c r="C730" s="2"/>
      <c r="D730" s="2"/>
      <c r="E730" s="2"/>
      <c r="F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row>
    <row r="731" spans="2:59" x14ac:dyDescent="0.45">
      <c r="B731" s="2"/>
      <c r="C731" s="2"/>
      <c r="D731" s="2"/>
      <c r="E731" s="2"/>
      <c r="F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row>
    <row r="732" spans="2:59" x14ac:dyDescent="0.45">
      <c r="B732" s="2"/>
      <c r="C732" s="2"/>
      <c r="D732" s="2"/>
      <c r="E732" s="2"/>
      <c r="F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row>
    <row r="733" spans="2:59" x14ac:dyDescent="0.45">
      <c r="B733" s="2"/>
      <c r="C733" s="2"/>
      <c r="D733" s="2"/>
      <c r="E733" s="2"/>
      <c r="F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row>
    <row r="734" spans="2:59" x14ac:dyDescent="0.45">
      <c r="B734" s="2"/>
      <c r="C734" s="2"/>
      <c r="D734" s="2"/>
      <c r="E734" s="2"/>
      <c r="F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row>
    <row r="735" spans="2:59" x14ac:dyDescent="0.45">
      <c r="B735" s="2"/>
      <c r="C735" s="2"/>
      <c r="D735" s="2"/>
      <c r="E735" s="2"/>
      <c r="F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row>
    <row r="736" spans="2:59" x14ac:dyDescent="0.45">
      <c r="B736" s="2"/>
      <c r="C736" s="2"/>
      <c r="D736" s="2"/>
      <c r="E736" s="2"/>
      <c r="F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row>
    <row r="737" spans="2:59" x14ac:dyDescent="0.45">
      <c r="B737" s="2"/>
      <c r="C737" s="2"/>
      <c r="D737" s="2"/>
      <c r="E737" s="2"/>
      <c r="F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row>
    <row r="738" spans="2:59" x14ac:dyDescent="0.45">
      <c r="B738" s="2"/>
      <c r="C738" s="2"/>
      <c r="D738" s="2"/>
      <c r="E738" s="2"/>
      <c r="F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row>
    <row r="739" spans="2:59" x14ac:dyDescent="0.45">
      <c r="B739" s="2"/>
      <c r="C739" s="2"/>
      <c r="D739" s="2"/>
      <c r="E739" s="2"/>
      <c r="F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row>
    <row r="740" spans="2:59" x14ac:dyDescent="0.45">
      <c r="B740" s="2"/>
      <c r="C740" s="2"/>
      <c r="D740" s="2"/>
      <c r="E740" s="2"/>
      <c r="F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row>
    <row r="741" spans="2:59" x14ac:dyDescent="0.45">
      <c r="B741" s="2"/>
      <c r="C741" s="2"/>
      <c r="D741" s="2"/>
      <c r="E741" s="2"/>
      <c r="F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row>
    <row r="742" spans="2:59" x14ac:dyDescent="0.45">
      <c r="B742" s="2"/>
      <c r="C742" s="2"/>
      <c r="D742" s="2"/>
      <c r="E742" s="2"/>
      <c r="F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row>
    <row r="743" spans="2:59" x14ac:dyDescent="0.45">
      <c r="B743" s="2"/>
      <c r="C743" s="2"/>
      <c r="D743" s="2"/>
      <c r="E743" s="2"/>
      <c r="F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row>
    <row r="744" spans="2:59" x14ac:dyDescent="0.45">
      <c r="B744" s="2"/>
      <c r="C744" s="2"/>
      <c r="D744" s="2"/>
      <c r="E744" s="2"/>
      <c r="F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row>
    <row r="745" spans="2:59" x14ac:dyDescent="0.45">
      <c r="B745" s="2"/>
      <c r="C745" s="2"/>
      <c r="D745" s="2"/>
      <c r="E745" s="2"/>
      <c r="F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row>
    <row r="746" spans="2:59" x14ac:dyDescent="0.45">
      <c r="B746" s="2"/>
      <c r="C746" s="2"/>
      <c r="D746" s="2"/>
      <c r="E746" s="2"/>
      <c r="F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row>
    <row r="747" spans="2:59" x14ac:dyDescent="0.45">
      <c r="B747" s="2"/>
      <c r="C747" s="2"/>
      <c r="D747" s="2"/>
      <c r="E747" s="2"/>
      <c r="F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row>
    <row r="748" spans="2:59" x14ac:dyDescent="0.45">
      <c r="B748" s="2"/>
      <c r="C748" s="2"/>
      <c r="D748" s="2"/>
      <c r="E748" s="2"/>
      <c r="F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row>
    <row r="749" spans="2:59" x14ac:dyDescent="0.45">
      <c r="B749" s="2"/>
      <c r="C749" s="2"/>
      <c r="D749" s="2"/>
      <c r="E749" s="2"/>
      <c r="F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row>
    <row r="750" spans="2:59" x14ac:dyDescent="0.45">
      <c r="B750" s="2"/>
      <c r="C750" s="2"/>
      <c r="D750" s="2"/>
      <c r="E750" s="2"/>
      <c r="F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row>
    <row r="751" spans="2:59" x14ac:dyDescent="0.45">
      <c r="B751" s="2"/>
      <c r="C751" s="2"/>
      <c r="D751" s="2"/>
      <c r="E751" s="2"/>
      <c r="F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row>
    <row r="752" spans="2:59" x14ac:dyDescent="0.45">
      <c r="B752" s="2"/>
      <c r="C752" s="2"/>
      <c r="D752" s="2"/>
      <c r="E752" s="2"/>
      <c r="F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row>
    <row r="753" spans="2:59" x14ac:dyDescent="0.45">
      <c r="B753" s="2"/>
      <c r="C753" s="2"/>
      <c r="D753" s="2"/>
      <c r="E753" s="2"/>
      <c r="F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row>
    <row r="754" spans="2:59" x14ac:dyDescent="0.45">
      <c r="B754" s="2"/>
      <c r="C754" s="2"/>
      <c r="D754" s="2"/>
      <c r="E754" s="2"/>
      <c r="F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row>
    <row r="755" spans="2:59" x14ac:dyDescent="0.45">
      <c r="B755" s="2"/>
      <c r="C755" s="2"/>
      <c r="D755" s="2"/>
      <c r="E755" s="2"/>
      <c r="F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row>
    <row r="756" spans="2:59" x14ac:dyDescent="0.45">
      <c r="B756" s="2"/>
      <c r="C756" s="2"/>
      <c r="D756" s="2"/>
      <c r="E756" s="2"/>
      <c r="F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row>
    <row r="757" spans="2:59" x14ac:dyDescent="0.45">
      <c r="B757" s="2"/>
      <c r="C757" s="2"/>
      <c r="D757" s="2"/>
      <c r="E757" s="2"/>
      <c r="F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row>
    <row r="758" spans="2:59" x14ac:dyDescent="0.45">
      <c r="B758" s="2"/>
      <c r="C758" s="2"/>
      <c r="D758" s="2"/>
      <c r="E758" s="2"/>
      <c r="F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row>
    <row r="759" spans="2:59" x14ac:dyDescent="0.45">
      <c r="B759" s="2"/>
      <c r="C759" s="2"/>
      <c r="D759" s="2"/>
      <c r="E759" s="2"/>
      <c r="F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row>
    <row r="760" spans="2:59" x14ac:dyDescent="0.45">
      <c r="B760" s="2"/>
      <c r="C760" s="2"/>
      <c r="D760" s="2"/>
      <c r="E760" s="2"/>
      <c r="F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row>
    <row r="761" spans="2:59" x14ac:dyDescent="0.45">
      <c r="B761" s="2"/>
      <c r="C761" s="2"/>
      <c r="D761" s="2"/>
      <c r="E761" s="2"/>
      <c r="F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row>
    <row r="762" spans="2:59" x14ac:dyDescent="0.45">
      <c r="B762" s="2"/>
      <c r="C762" s="2"/>
      <c r="D762" s="2"/>
      <c r="E762" s="2"/>
      <c r="F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row>
    <row r="763" spans="2:59" x14ac:dyDescent="0.45">
      <c r="B763" s="2"/>
      <c r="C763" s="2"/>
      <c r="D763" s="2"/>
      <c r="E763" s="2"/>
      <c r="F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row>
    <row r="764" spans="2:59" x14ac:dyDescent="0.45">
      <c r="B764" s="2"/>
      <c r="C764" s="2"/>
      <c r="D764" s="2"/>
      <c r="E764" s="2"/>
      <c r="F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row>
    <row r="765" spans="2:59" x14ac:dyDescent="0.45">
      <c r="B765" s="2"/>
      <c r="C765" s="2"/>
      <c r="D765" s="2"/>
      <c r="E765" s="2"/>
      <c r="F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row>
    <row r="766" spans="2:59" x14ac:dyDescent="0.45">
      <c r="B766" s="2"/>
      <c r="C766" s="2"/>
      <c r="D766" s="2"/>
      <c r="E766" s="2"/>
      <c r="F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row>
    <row r="767" spans="2:59" x14ac:dyDescent="0.45">
      <c r="B767" s="2"/>
      <c r="C767" s="2"/>
      <c r="D767" s="2"/>
      <c r="E767" s="2"/>
      <c r="F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row>
    <row r="768" spans="2:59" x14ac:dyDescent="0.45">
      <c r="B768" s="2"/>
      <c r="C768" s="2"/>
      <c r="D768" s="2"/>
      <c r="E768" s="2"/>
      <c r="F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row>
    <row r="769" spans="2:59" x14ac:dyDescent="0.45">
      <c r="B769" s="2"/>
      <c r="C769" s="2"/>
      <c r="D769" s="2"/>
      <c r="E769" s="2"/>
      <c r="F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row>
    <row r="770" spans="2:59" x14ac:dyDescent="0.45">
      <c r="B770" s="2"/>
      <c r="C770" s="2"/>
      <c r="D770" s="2"/>
      <c r="E770" s="2"/>
      <c r="F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row>
    <row r="771" spans="2:59" x14ac:dyDescent="0.45">
      <c r="B771" s="2"/>
      <c r="C771" s="2"/>
      <c r="D771" s="2"/>
      <c r="E771" s="2"/>
      <c r="F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row>
    <row r="772" spans="2:59" x14ac:dyDescent="0.45">
      <c r="B772" s="2"/>
      <c r="C772" s="2"/>
      <c r="D772" s="2"/>
      <c r="E772" s="2"/>
      <c r="F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row>
    <row r="773" spans="2:59" x14ac:dyDescent="0.45">
      <c r="B773" s="2"/>
      <c r="C773" s="2"/>
      <c r="D773" s="2"/>
      <c r="E773" s="2"/>
      <c r="F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row>
    <row r="774" spans="2:59" x14ac:dyDescent="0.45">
      <c r="B774" s="2"/>
      <c r="C774" s="2"/>
      <c r="D774" s="2"/>
      <c r="E774" s="2"/>
      <c r="F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row>
    <row r="775" spans="2:59" x14ac:dyDescent="0.45">
      <c r="B775" s="2"/>
      <c r="C775" s="2"/>
      <c r="D775" s="2"/>
      <c r="E775" s="2"/>
      <c r="F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row>
    <row r="776" spans="2:59" x14ac:dyDescent="0.45">
      <c r="B776" s="2"/>
      <c r="C776" s="2"/>
      <c r="D776" s="2"/>
      <c r="E776" s="2"/>
      <c r="F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row>
    <row r="777" spans="2:59" x14ac:dyDescent="0.45">
      <c r="B777" s="2"/>
      <c r="C777" s="2"/>
      <c r="D777" s="2"/>
      <c r="E777" s="2"/>
      <c r="F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row>
    <row r="778" spans="2:59" x14ac:dyDescent="0.45">
      <c r="B778" s="2"/>
      <c r="C778" s="2"/>
      <c r="D778" s="2"/>
      <c r="E778" s="2"/>
      <c r="F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row>
    <row r="779" spans="2:59" x14ac:dyDescent="0.45">
      <c r="B779" s="2"/>
      <c r="C779" s="2"/>
      <c r="D779" s="2"/>
      <c r="E779" s="2"/>
      <c r="F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row>
    <row r="780" spans="2:59" x14ac:dyDescent="0.45">
      <c r="B780" s="2"/>
      <c r="C780" s="2"/>
      <c r="D780" s="2"/>
      <c r="E780" s="2"/>
      <c r="F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row>
    <row r="781" spans="2:59" x14ac:dyDescent="0.45">
      <c r="B781" s="2"/>
      <c r="C781" s="2"/>
      <c r="D781" s="2"/>
      <c r="E781" s="2"/>
      <c r="F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row>
    <row r="782" spans="2:59" x14ac:dyDescent="0.45">
      <c r="B782" s="2"/>
      <c r="C782" s="2"/>
      <c r="D782" s="2"/>
      <c r="E782" s="2"/>
      <c r="F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row>
    <row r="783" spans="2:59" x14ac:dyDescent="0.45">
      <c r="B783" s="2"/>
      <c r="C783" s="2"/>
      <c r="D783" s="2"/>
      <c r="E783" s="2"/>
      <c r="F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row>
    <row r="784" spans="2:59" x14ac:dyDescent="0.45">
      <c r="B784" s="2"/>
      <c r="C784" s="2"/>
      <c r="D784" s="2"/>
      <c r="E784" s="2"/>
      <c r="F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row>
    <row r="785" spans="2:59" x14ac:dyDescent="0.45">
      <c r="B785" s="2"/>
      <c r="C785" s="2"/>
      <c r="D785" s="2"/>
      <c r="E785" s="2"/>
      <c r="F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row>
    <row r="786" spans="2:59" x14ac:dyDescent="0.45">
      <c r="B786" s="2"/>
      <c r="C786" s="2"/>
      <c r="D786" s="2"/>
      <c r="E786" s="2"/>
      <c r="F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row>
    <row r="787" spans="2:59" x14ac:dyDescent="0.45">
      <c r="B787" s="2"/>
      <c r="C787" s="2"/>
      <c r="D787" s="2"/>
      <c r="E787" s="2"/>
      <c r="F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row>
    <row r="788" spans="2:59" x14ac:dyDescent="0.45">
      <c r="B788" s="2"/>
      <c r="C788" s="2"/>
      <c r="D788" s="2"/>
      <c r="E788" s="2"/>
      <c r="F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row>
    <row r="789" spans="2:59" x14ac:dyDescent="0.45">
      <c r="B789" s="2"/>
      <c r="C789" s="2"/>
      <c r="D789" s="2"/>
      <c r="E789" s="2"/>
      <c r="F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row>
    <row r="790" spans="2:59" x14ac:dyDescent="0.45">
      <c r="B790" s="2"/>
      <c r="C790" s="2"/>
      <c r="D790" s="2"/>
      <c r="E790" s="2"/>
      <c r="F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row>
    <row r="791" spans="2:59" x14ac:dyDescent="0.45">
      <c r="B791" s="2"/>
      <c r="C791" s="2"/>
      <c r="D791" s="2"/>
      <c r="E791" s="2"/>
      <c r="F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row>
    <row r="792" spans="2:59" x14ac:dyDescent="0.45">
      <c r="B792" s="2"/>
      <c r="C792" s="2"/>
      <c r="D792" s="2"/>
      <c r="E792" s="2"/>
      <c r="F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row>
    <row r="793" spans="2:59" x14ac:dyDescent="0.45">
      <c r="B793" s="2"/>
      <c r="C793" s="2"/>
      <c r="D793" s="2"/>
      <c r="E793" s="2"/>
      <c r="F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row>
    <row r="794" spans="2:59" x14ac:dyDescent="0.45">
      <c r="B794" s="2"/>
      <c r="C794" s="2"/>
      <c r="D794" s="2"/>
      <c r="E794" s="2"/>
      <c r="F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row>
    <row r="795" spans="2:59" x14ac:dyDescent="0.45">
      <c r="B795" s="2"/>
      <c r="C795" s="2"/>
      <c r="D795" s="2"/>
      <c r="E795" s="2"/>
      <c r="F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row>
    <row r="796" spans="2:59" x14ac:dyDescent="0.45">
      <c r="B796" s="2"/>
      <c r="C796" s="2"/>
      <c r="D796" s="2"/>
      <c r="E796" s="2"/>
      <c r="F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row>
    <row r="797" spans="2:59" x14ac:dyDescent="0.45">
      <c r="B797" s="2"/>
      <c r="C797" s="2"/>
      <c r="D797" s="2"/>
      <c r="E797" s="2"/>
      <c r="F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row>
    <row r="798" spans="2:59" x14ac:dyDescent="0.45">
      <c r="B798" s="2"/>
      <c r="C798" s="2"/>
      <c r="D798" s="2"/>
      <c r="E798" s="2"/>
      <c r="F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row>
    <row r="799" spans="2:59" x14ac:dyDescent="0.45">
      <c r="B799" s="2"/>
      <c r="C799" s="2"/>
      <c r="D799" s="2"/>
      <c r="E799" s="2"/>
      <c r="F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row>
    <row r="800" spans="2:59" x14ac:dyDescent="0.45">
      <c r="B800" s="2"/>
      <c r="C800" s="2"/>
      <c r="D800" s="2"/>
      <c r="E800" s="2"/>
      <c r="F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row>
    <row r="801" spans="2:59" x14ac:dyDescent="0.45">
      <c r="B801" s="2"/>
      <c r="C801" s="2"/>
      <c r="D801" s="2"/>
      <c r="E801" s="2"/>
      <c r="F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row>
    <row r="802" spans="2:59" x14ac:dyDescent="0.45">
      <c r="B802" s="2"/>
      <c r="C802" s="2"/>
      <c r="D802" s="2"/>
      <c r="E802" s="2"/>
      <c r="F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row>
    <row r="803" spans="2:59" x14ac:dyDescent="0.45">
      <c r="B803" s="2"/>
      <c r="C803" s="2"/>
      <c r="D803" s="2"/>
      <c r="E803" s="2"/>
      <c r="F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row>
    <row r="804" spans="2:59" x14ac:dyDescent="0.45">
      <c r="B804" s="2"/>
      <c r="C804" s="2"/>
      <c r="D804" s="2"/>
      <c r="E804" s="2"/>
      <c r="F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row>
    <row r="805" spans="2:59" x14ac:dyDescent="0.45">
      <c r="B805" s="2"/>
      <c r="C805" s="2"/>
      <c r="D805" s="2"/>
      <c r="E805" s="2"/>
      <c r="F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row>
    <row r="806" spans="2:59" x14ac:dyDescent="0.45">
      <c r="B806" s="2"/>
      <c r="C806" s="2"/>
      <c r="D806" s="2"/>
      <c r="E806" s="2"/>
      <c r="F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row>
    <row r="807" spans="2:59" x14ac:dyDescent="0.45">
      <c r="B807" s="2"/>
      <c r="C807" s="2"/>
      <c r="D807" s="2"/>
      <c r="E807" s="2"/>
      <c r="F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row>
    <row r="808" spans="2:59" x14ac:dyDescent="0.45">
      <c r="B808" s="2"/>
      <c r="C808" s="2"/>
      <c r="D808" s="2"/>
      <c r="E808" s="2"/>
      <c r="F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row>
    <row r="809" spans="2:59" x14ac:dyDescent="0.45">
      <c r="B809" s="2"/>
      <c r="C809" s="2"/>
      <c r="D809" s="2"/>
      <c r="E809" s="2"/>
      <c r="F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row>
    <row r="810" spans="2:59" x14ac:dyDescent="0.45">
      <c r="B810" s="2"/>
      <c r="C810" s="2"/>
      <c r="D810" s="2"/>
      <c r="E810" s="2"/>
      <c r="F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row>
    <row r="811" spans="2:59" x14ac:dyDescent="0.45">
      <c r="B811" s="2"/>
      <c r="C811" s="2"/>
      <c r="D811" s="2"/>
      <c r="E811" s="2"/>
      <c r="F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row>
    <row r="812" spans="2:59" x14ac:dyDescent="0.45">
      <c r="B812" s="2"/>
      <c r="C812" s="2"/>
      <c r="D812" s="2"/>
      <c r="E812" s="2"/>
      <c r="F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row>
    <row r="813" spans="2:59" x14ac:dyDescent="0.45">
      <c r="B813" s="2"/>
      <c r="C813" s="2"/>
      <c r="D813" s="2"/>
      <c r="E813" s="2"/>
      <c r="F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row>
    <row r="814" spans="2:59" x14ac:dyDescent="0.45">
      <c r="B814" s="2"/>
      <c r="C814" s="2"/>
      <c r="D814" s="2"/>
      <c r="E814" s="2"/>
      <c r="F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row>
    <row r="815" spans="2:59" x14ac:dyDescent="0.45">
      <c r="B815" s="2"/>
      <c r="C815" s="2"/>
      <c r="D815" s="2"/>
      <c r="E815" s="2"/>
      <c r="F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row>
    <row r="816" spans="2:59" x14ac:dyDescent="0.45">
      <c r="B816" s="2"/>
      <c r="C816" s="2"/>
      <c r="D816" s="2"/>
      <c r="E816" s="2"/>
      <c r="F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row>
    <row r="817" spans="2:59" x14ac:dyDescent="0.45">
      <c r="B817" s="2"/>
      <c r="C817" s="2"/>
      <c r="D817" s="2"/>
      <c r="E817" s="2"/>
      <c r="F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row>
    <row r="818" spans="2:59" x14ac:dyDescent="0.45">
      <c r="B818" s="2"/>
      <c r="C818" s="2"/>
      <c r="D818" s="2"/>
      <c r="E818" s="2"/>
      <c r="F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row>
    <row r="819" spans="2:59" x14ac:dyDescent="0.45">
      <c r="B819" s="2"/>
      <c r="C819" s="2"/>
      <c r="D819" s="2"/>
      <c r="E819" s="2"/>
      <c r="F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row>
    <row r="820" spans="2:59" x14ac:dyDescent="0.45">
      <c r="B820" s="2"/>
      <c r="C820" s="2"/>
      <c r="D820" s="2"/>
      <c r="E820" s="2"/>
      <c r="F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row>
    <row r="821" spans="2:59" x14ac:dyDescent="0.45">
      <c r="B821" s="2"/>
      <c r="C821" s="2"/>
      <c r="D821" s="2"/>
      <c r="E821" s="2"/>
      <c r="F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row>
    <row r="822" spans="2:59" x14ac:dyDescent="0.45">
      <c r="B822" s="2"/>
      <c r="C822" s="2"/>
      <c r="D822" s="2"/>
      <c r="E822" s="2"/>
      <c r="F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row>
    <row r="823" spans="2:59" x14ac:dyDescent="0.45">
      <c r="B823" s="2"/>
      <c r="C823" s="2"/>
      <c r="D823" s="2"/>
      <c r="E823" s="2"/>
      <c r="F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row>
    <row r="824" spans="2:59" x14ac:dyDescent="0.45">
      <c r="B824" s="2"/>
      <c r="C824" s="2"/>
      <c r="D824" s="2"/>
      <c r="E824" s="2"/>
      <c r="F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row>
    <row r="825" spans="2:59" x14ac:dyDescent="0.45">
      <c r="B825" s="2"/>
      <c r="C825" s="2"/>
      <c r="D825" s="2"/>
      <c r="E825" s="2"/>
      <c r="F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row>
    <row r="826" spans="2:59" x14ac:dyDescent="0.45">
      <c r="B826" s="2"/>
      <c r="C826" s="2"/>
      <c r="D826" s="2"/>
      <c r="E826" s="2"/>
      <c r="F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row>
    <row r="827" spans="2:59" x14ac:dyDescent="0.45">
      <c r="B827" s="2"/>
      <c r="C827" s="2"/>
      <c r="D827" s="2"/>
      <c r="E827" s="2"/>
      <c r="F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row>
    <row r="828" spans="2:59" x14ac:dyDescent="0.45">
      <c r="B828" s="2"/>
      <c r="C828" s="2"/>
      <c r="D828" s="2"/>
      <c r="E828" s="2"/>
      <c r="F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row>
    <row r="829" spans="2:59" x14ac:dyDescent="0.45">
      <c r="B829" s="2"/>
      <c r="C829" s="2"/>
      <c r="D829" s="2"/>
      <c r="E829" s="2"/>
      <c r="F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row>
    <row r="830" spans="2:59" x14ac:dyDescent="0.45">
      <c r="B830" s="2"/>
      <c r="C830" s="2"/>
      <c r="D830" s="2"/>
      <c r="E830" s="2"/>
      <c r="F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row>
    <row r="831" spans="2:59" x14ac:dyDescent="0.45">
      <c r="B831" s="2"/>
      <c r="C831" s="2"/>
      <c r="D831" s="2"/>
      <c r="E831" s="2"/>
      <c r="F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row>
    <row r="832" spans="2:59" x14ac:dyDescent="0.45">
      <c r="B832" s="2"/>
      <c r="C832" s="2"/>
      <c r="D832" s="2"/>
      <c r="E832" s="2"/>
      <c r="F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row>
    <row r="833" spans="2:59" x14ac:dyDescent="0.45">
      <c r="B833" s="2"/>
      <c r="C833" s="2"/>
      <c r="D833" s="2"/>
      <c r="E833" s="2"/>
      <c r="F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row>
    <row r="834" spans="2:59" x14ac:dyDescent="0.45">
      <c r="B834" s="2"/>
      <c r="C834" s="2"/>
      <c r="D834" s="2"/>
      <c r="E834" s="2"/>
      <c r="F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row>
    <row r="835" spans="2:59" x14ac:dyDescent="0.45">
      <c r="B835" s="2"/>
      <c r="C835" s="2"/>
      <c r="D835" s="2"/>
      <c r="E835" s="2"/>
      <c r="F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row>
    <row r="836" spans="2:59" x14ac:dyDescent="0.45">
      <c r="B836" s="2"/>
      <c r="C836" s="2"/>
      <c r="D836" s="2"/>
      <c r="E836" s="2"/>
      <c r="F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row>
    <row r="837" spans="2:59" x14ac:dyDescent="0.45">
      <c r="B837" s="2"/>
      <c r="C837" s="2"/>
      <c r="D837" s="2"/>
      <c r="E837" s="2"/>
      <c r="F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row>
    <row r="838" spans="2:59" x14ac:dyDescent="0.45">
      <c r="B838" s="2"/>
      <c r="C838" s="2"/>
      <c r="D838" s="2"/>
      <c r="E838" s="2"/>
      <c r="F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row>
    <row r="839" spans="2:59" x14ac:dyDescent="0.45">
      <c r="B839" s="2"/>
      <c r="C839" s="2"/>
      <c r="D839" s="2"/>
      <c r="E839" s="2"/>
      <c r="F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row>
    <row r="840" spans="2:59" x14ac:dyDescent="0.45">
      <c r="B840" s="2"/>
      <c r="C840" s="2"/>
      <c r="D840" s="2"/>
      <c r="E840" s="2"/>
      <c r="F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row>
    <row r="841" spans="2:59" x14ac:dyDescent="0.45">
      <c r="B841" s="2"/>
      <c r="C841" s="2"/>
      <c r="D841" s="2"/>
      <c r="E841" s="2"/>
      <c r="F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row>
    <row r="842" spans="2:59" x14ac:dyDescent="0.45">
      <c r="B842" s="2"/>
      <c r="C842" s="2"/>
      <c r="D842" s="2"/>
      <c r="E842" s="2"/>
      <c r="F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row>
    <row r="843" spans="2:59" x14ac:dyDescent="0.45">
      <c r="B843" s="2"/>
      <c r="C843" s="2"/>
      <c r="D843" s="2"/>
      <c r="E843" s="2"/>
      <c r="F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row>
    <row r="844" spans="2:59" x14ac:dyDescent="0.45">
      <c r="B844" s="2"/>
      <c r="C844" s="2"/>
      <c r="D844" s="2"/>
      <c r="E844" s="2"/>
      <c r="F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row>
    <row r="845" spans="2:59" x14ac:dyDescent="0.45">
      <c r="B845" s="2"/>
      <c r="C845" s="2"/>
      <c r="D845" s="2"/>
      <c r="E845" s="2"/>
      <c r="F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row>
    <row r="846" spans="2:59" x14ac:dyDescent="0.45">
      <c r="B846" s="2"/>
      <c r="C846" s="2"/>
      <c r="D846" s="2"/>
      <c r="E846" s="2"/>
      <c r="F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row>
    <row r="847" spans="2:59" x14ac:dyDescent="0.45">
      <c r="B847" s="2"/>
      <c r="C847" s="2"/>
      <c r="D847" s="2"/>
      <c r="E847" s="2"/>
      <c r="F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row>
    <row r="848" spans="2:59" x14ac:dyDescent="0.45">
      <c r="B848" s="2"/>
      <c r="C848" s="2"/>
      <c r="D848" s="2"/>
      <c r="E848" s="2"/>
      <c r="F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row>
    <row r="849" spans="2:59" x14ac:dyDescent="0.45">
      <c r="B849" s="2"/>
      <c r="C849" s="2"/>
      <c r="D849" s="2"/>
      <c r="E849" s="2"/>
      <c r="F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row>
    <row r="850" spans="2:59" x14ac:dyDescent="0.45">
      <c r="B850" s="2"/>
      <c r="C850" s="2"/>
      <c r="D850" s="2"/>
      <c r="E850" s="2"/>
      <c r="F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row>
    <row r="851" spans="2:59" x14ac:dyDescent="0.45">
      <c r="B851" s="2"/>
      <c r="C851" s="2"/>
      <c r="D851" s="2"/>
      <c r="E851" s="2"/>
      <c r="F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row>
    <row r="852" spans="2:59" x14ac:dyDescent="0.45">
      <c r="B852" s="2"/>
      <c r="C852" s="2"/>
      <c r="D852" s="2"/>
      <c r="E852" s="2"/>
      <c r="F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row>
    <row r="853" spans="2:59" x14ac:dyDescent="0.45">
      <c r="B853" s="2"/>
      <c r="C853" s="2"/>
      <c r="D853" s="2"/>
      <c r="E853" s="2"/>
      <c r="F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row>
    <row r="854" spans="2:59" x14ac:dyDescent="0.45">
      <c r="B854" s="2"/>
      <c r="C854" s="2"/>
      <c r="D854" s="2"/>
      <c r="E854" s="2"/>
      <c r="F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row>
    <row r="855" spans="2:59" x14ac:dyDescent="0.45">
      <c r="B855" s="2"/>
      <c r="C855" s="2"/>
      <c r="D855" s="2"/>
      <c r="E855" s="2"/>
      <c r="F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row>
    <row r="856" spans="2:59" x14ac:dyDescent="0.45">
      <c r="B856" s="2"/>
      <c r="C856" s="2"/>
      <c r="D856" s="2"/>
      <c r="E856" s="2"/>
      <c r="F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row>
    <row r="857" spans="2:59" x14ac:dyDescent="0.45">
      <c r="B857" s="2"/>
      <c r="C857" s="2"/>
      <c r="D857" s="2"/>
      <c r="E857" s="2"/>
      <c r="F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row>
    <row r="858" spans="2:59" x14ac:dyDescent="0.45">
      <c r="B858" s="2"/>
      <c r="C858" s="2"/>
      <c r="D858" s="2"/>
      <c r="E858" s="2"/>
      <c r="F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row>
    <row r="859" spans="2:59" x14ac:dyDescent="0.45">
      <c r="B859" s="2"/>
      <c r="C859" s="2"/>
      <c r="D859" s="2"/>
      <c r="E859" s="2"/>
      <c r="F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row>
    <row r="860" spans="2:59" x14ac:dyDescent="0.45">
      <c r="B860" s="2"/>
      <c r="C860" s="2"/>
      <c r="D860" s="2"/>
      <c r="E860" s="2"/>
      <c r="F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row>
    <row r="861" spans="2:59" x14ac:dyDescent="0.45">
      <c r="B861" s="2"/>
      <c r="C861" s="2"/>
      <c r="D861" s="2"/>
      <c r="E861" s="2"/>
      <c r="F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row>
    <row r="862" spans="2:59" x14ac:dyDescent="0.45">
      <c r="B862" s="2"/>
      <c r="C862" s="2"/>
      <c r="D862" s="2"/>
      <c r="E862" s="2"/>
      <c r="F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row>
    <row r="863" spans="2:59" x14ac:dyDescent="0.45">
      <c r="B863" s="2"/>
      <c r="C863" s="2"/>
      <c r="D863" s="2"/>
      <c r="E863" s="2"/>
      <c r="F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row>
    <row r="864" spans="2:59" x14ac:dyDescent="0.45">
      <c r="B864" s="2"/>
      <c r="C864" s="2"/>
      <c r="D864" s="2"/>
      <c r="E864" s="2"/>
      <c r="F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row>
    <row r="865" spans="2:59" x14ac:dyDescent="0.45">
      <c r="B865" s="2"/>
      <c r="C865" s="2"/>
      <c r="D865" s="2"/>
      <c r="E865" s="2"/>
      <c r="F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row>
    <row r="866" spans="2:59" x14ac:dyDescent="0.45">
      <c r="B866" s="2"/>
      <c r="C866" s="2"/>
      <c r="D866" s="2"/>
      <c r="E866" s="2"/>
      <c r="F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row>
    <row r="867" spans="2:59" x14ac:dyDescent="0.45">
      <c r="B867" s="2"/>
      <c r="C867" s="2"/>
      <c r="D867" s="2"/>
      <c r="E867" s="2"/>
      <c r="F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row>
    <row r="868" spans="2:59" x14ac:dyDescent="0.45">
      <c r="B868" s="2"/>
      <c r="C868" s="2"/>
      <c r="D868" s="2"/>
      <c r="E868" s="2"/>
      <c r="F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row>
    <row r="869" spans="2:59" x14ac:dyDescent="0.45">
      <c r="B869" s="2"/>
      <c r="C869" s="2"/>
      <c r="D869" s="2"/>
      <c r="E869" s="2"/>
      <c r="F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row>
    <row r="870" spans="2:59" x14ac:dyDescent="0.45">
      <c r="B870" s="2"/>
      <c r="C870" s="2"/>
      <c r="D870" s="2"/>
      <c r="E870" s="2"/>
      <c r="F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row>
    <row r="871" spans="2:59" x14ac:dyDescent="0.45">
      <c r="B871" s="2"/>
      <c r="C871" s="2"/>
      <c r="D871" s="2"/>
      <c r="E871" s="2"/>
      <c r="F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row>
    <row r="872" spans="2:59" x14ac:dyDescent="0.45">
      <c r="B872" s="2"/>
      <c r="C872" s="2"/>
      <c r="D872" s="2"/>
      <c r="E872" s="2"/>
      <c r="F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row>
    <row r="873" spans="2:59" x14ac:dyDescent="0.45">
      <c r="B873" s="2"/>
      <c r="C873" s="2"/>
      <c r="D873" s="2"/>
      <c r="E873" s="2"/>
      <c r="F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row>
    <row r="874" spans="2:59" x14ac:dyDescent="0.45">
      <c r="B874" s="2"/>
      <c r="C874" s="2"/>
      <c r="D874" s="2"/>
      <c r="E874" s="2"/>
      <c r="F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row>
    <row r="875" spans="2:59" x14ac:dyDescent="0.45">
      <c r="B875" s="2"/>
      <c r="C875" s="2"/>
      <c r="D875" s="2"/>
      <c r="E875" s="2"/>
      <c r="F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row>
    <row r="876" spans="2:59" x14ac:dyDescent="0.45">
      <c r="B876" s="2"/>
      <c r="C876" s="2"/>
      <c r="D876" s="2"/>
      <c r="E876" s="2"/>
      <c r="F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row>
    <row r="877" spans="2:59" x14ac:dyDescent="0.45">
      <c r="B877" s="2"/>
      <c r="C877" s="2"/>
      <c r="D877" s="2"/>
      <c r="E877" s="2"/>
      <c r="F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row>
    <row r="878" spans="2:59" x14ac:dyDescent="0.45">
      <c r="B878" s="2"/>
      <c r="C878" s="2"/>
      <c r="D878" s="2"/>
      <c r="E878" s="2"/>
      <c r="F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row>
    <row r="879" spans="2:59" x14ac:dyDescent="0.45">
      <c r="B879" s="2"/>
      <c r="C879" s="2"/>
      <c r="D879" s="2"/>
      <c r="E879" s="2"/>
      <c r="F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row>
    <row r="880" spans="2:59" x14ac:dyDescent="0.45">
      <c r="B880" s="2"/>
      <c r="C880" s="2"/>
      <c r="D880" s="2"/>
      <c r="E880" s="2"/>
      <c r="F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row>
    <row r="881" spans="2:59" x14ac:dyDescent="0.45">
      <c r="B881" s="2"/>
      <c r="C881" s="2"/>
      <c r="D881" s="2"/>
      <c r="E881" s="2"/>
      <c r="F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row>
    <row r="882" spans="2:59" x14ac:dyDescent="0.45">
      <c r="B882" s="2"/>
      <c r="C882" s="2"/>
      <c r="D882" s="2"/>
      <c r="E882" s="2"/>
      <c r="F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row>
    <row r="883" spans="2:59" x14ac:dyDescent="0.45">
      <c r="B883" s="2"/>
      <c r="C883" s="2"/>
      <c r="D883" s="2"/>
      <c r="E883" s="2"/>
      <c r="F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row>
    <row r="884" spans="2:59" x14ac:dyDescent="0.45">
      <c r="B884" s="2"/>
      <c r="C884" s="2"/>
      <c r="D884" s="2"/>
      <c r="E884" s="2"/>
      <c r="F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row>
    <row r="885" spans="2:59" x14ac:dyDescent="0.45">
      <c r="B885" s="2"/>
      <c r="C885" s="2"/>
      <c r="D885" s="2"/>
      <c r="E885" s="2"/>
      <c r="F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row>
    <row r="886" spans="2:59" x14ac:dyDescent="0.45">
      <c r="B886" s="2"/>
      <c r="C886" s="2"/>
      <c r="D886" s="2"/>
      <c r="E886" s="2"/>
      <c r="F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row>
    <row r="887" spans="2:59" x14ac:dyDescent="0.45">
      <c r="B887" s="2"/>
      <c r="C887" s="2"/>
      <c r="D887" s="2"/>
      <c r="E887" s="2"/>
      <c r="F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row>
    <row r="888" spans="2:59" x14ac:dyDescent="0.45">
      <c r="B888" s="2"/>
      <c r="C888" s="2"/>
      <c r="D888" s="2"/>
      <c r="E888" s="2"/>
      <c r="F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row>
    <row r="889" spans="2:59" x14ac:dyDescent="0.45">
      <c r="B889" s="2"/>
      <c r="C889" s="2"/>
      <c r="D889" s="2"/>
      <c r="E889" s="2"/>
      <c r="F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row>
    <row r="890" spans="2:59" x14ac:dyDescent="0.45">
      <c r="B890" s="2"/>
      <c r="C890" s="2"/>
      <c r="D890" s="2"/>
      <c r="E890" s="2"/>
      <c r="F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row>
    <row r="891" spans="2:59" x14ac:dyDescent="0.45">
      <c r="B891" s="2"/>
      <c r="C891" s="2"/>
      <c r="D891" s="2"/>
      <c r="E891" s="2"/>
      <c r="F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row>
    <row r="892" spans="2:59" x14ac:dyDescent="0.45">
      <c r="B892" s="2"/>
      <c r="C892" s="2"/>
      <c r="D892" s="2"/>
      <c r="E892" s="2"/>
      <c r="F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row>
    <row r="893" spans="2:59" x14ac:dyDescent="0.45">
      <c r="B893" s="2"/>
      <c r="C893" s="2"/>
      <c r="D893" s="2"/>
      <c r="E893" s="2"/>
      <c r="F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row>
    <row r="894" spans="2:59" x14ac:dyDescent="0.45">
      <c r="B894" s="2"/>
      <c r="C894" s="2"/>
      <c r="D894" s="2"/>
      <c r="E894" s="2"/>
      <c r="F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row>
    <row r="895" spans="2:59" x14ac:dyDescent="0.45">
      <c r="B895" s="2"/>
      <c r="C895" s="2"/>
      <c r="D895" s="2"/>
      <c r="E895" s="2"/>
      <c r="F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row>
    <row r="896" spans="2:59" x14ac:dyDescent="0.45">
      <c r="B896" s="2"/>
      <c r="C896" s="2"/>
      <c r="D896" s="2"/>
      <c r="E896" s="2"/>
      <c r="F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row>
    <row r="897" spans="2:59" x14ac:dyDescent="0.45">
      <c r="B897" s="2"/>
      <c r="C897" s="2"/>
      <c r="D897" s="2"/>
      <c r="E897" s="2"/>
      <c r="F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row>
    <row r="898" spans="2:59" x14ac:dyDescent="0.45">
      <c r="B898" s="2"/>
      <c r="C898" s="2"/>
      <c r="D898" s="2"/>
      <c r="E898" s="2"/>
      <c r="F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row>
    <row r="899" spans="2:59" x14ac:dyDescent="0.45">
      <c r="B899" s="2"/>
      <c r="C899" s="2"/>
      <c r="D899" s="2"/>
      <c r="E899" s="2"/>
      <c r="F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row>
    <row r="900" spans="2:59" x14ac:dyDescent="0.45">
      <c r="B900" s="2"/>
      <c r="C900" s="2"/>
      <c r="D900" s="2"/>
      <c r="E900" s="2"/>
      <c r="F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row>
    <row r="901" spans="2:59" x14ac:dyDescent="0.45">
      <c r="B901" s="2"/>
      <c r="C901" s="2"/>
      <c r="D901" s="2"/>
      <c r="E901" s="2"/>
      <c r="F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row>
    <row r="902" spans="2:59" x14ac:dyDescent="0.45">
      <c r="B902" s="2"/>
      <c r="C902" s="2"/>
      <c r="D902" s="2"/>
      <c r="E902" s="2"/>
      <c r="F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row>
    <row r="903" spans="2:59" x14ac:dyDescent="0.45">
      <c r="B903" s="2"/>
      <c r="C903" s="2"/>
      <c r="D903" s="2"/>
      <c r="E903" s="2"/>
      <c r="F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row>
    <row r="904" spans="2:59" x14ac:dyDescent="0.45">
      <c r="B904" s="2"/>
      <c r="C904" s="2"/>
      <c r="D904" s="2"/>
      <c r="E904" s="2"/>
      <c r="F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row>
    <row r="905" spans="2:59" x14ac:dyDescent="0.45">
      <c r="B905" s="2"/>
      <c r="C905" s="2"/>
      <c r="D905" s="2"/>
      <c r="E905" s="2"/>
      <c r="F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row>
    <row r="906" spans="2:59" x14ac:dyDescent="0.45">
      <c r="B906" s="2"/>
      <c r="C906" s="2"/>
      <c r="D906" s="2"/>
      <c r="E906" s="2"/>
      <c r="F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row>
    <row r="907" spans="2:59" x14ac:dyDescent="0.45">
      <c r="B907" s="2"/>
      <c r="C907" s="2"/>
      <c r="D907" s="2"/>
      <c r="E907" s="2"/>
      <c r="F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row>
    <row r="908" spans="2:59" x14ac:dyDescent="0.45">
      <c r="B908" s="2"/>
      <c r="C908" s="2"/>
      <c r="D908" s="2"/>
      <c r="E908" s="2"/>
      <c r="F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row>
    <row r="909" spans="2:59" x14ac:dyDescent="0.45">
      <c r="B909" s="2"/>
      <c r="C909" s="2"/>
      <c r="D909" s="2"/>
      <c r="E909" s="2"/>
      <c r="F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row>
    <row r="910" spans="2:59" x14ac:dyDescent="0.45">
      <c r="B910" s="2"/>
      <c r="C910" s="2"/>
      <c r="D910" s="2"/>
      <c r="E910" s="2"/>
      <c r="F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row>
    <row r="911" spans="2:59" x14ac:dyDescent="0.45">
      <c r="B911" s="2"/>
      <c r="C911" s="2"/>
      <c r="D911" s="2"/>
      <c r="E911" s="2"/>
      <c r="F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row>
    <row r="912" spans="2:59" x14ac:dyDescent="0.45">
      <c r="B912" s="2"/>
      <c r="C912" s="2"/>
      <c r="D912" s="2"/>
      <c r="E912" s="2"/>
      <c r="F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row>
    <row r="913" spans="2:59" x14ac:dyDescent="0.45">
      <c r="B913" s="2"/>
      <c r="C913" s="2"/>
      <c r="D913" s="2"/>
      <c r="E913" s="2"/>
      <c r="F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row>
    <row r="914" spans="2:59" x14ac:dyDescent="0.45">
      <c r="B914" s="2"/>
      <c r="C914" s="2"/>
      <c r="D914" s="2"/>
      <c r="E914" s="2"/>
      <c r="F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row>
    <row r="915" spans="2:59" x14ac:dyDescent="0.45">
      <c r="B915" s="2"/>
      <c r="C915" s="2"/>
      <c r="D915" s="2"/>
      <c r="E915" s="2"/>
      <c r="F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row>
    <row r="916" spans="2:59" x14ac:dyDescent="0.45">
      <c r="B916" s="2"/>
      <c r="C916" s="2"/>
      <c r="D916" s="2"/>
      <c r="E916" s="2"/>
      <c r="F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row>
    <row r="917" spans="2:59" x14ac:dyDescent="0.45">
      <c r="B917" s="2"/>
      <c r="C917" s="2"/>
      <c r="D917" s="2"/>
      <c r="E917" s="2"/>
      <c r="F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row>
    <row r="918" spans="2:59" x14ac:dyDescent="0.45">
      <c r="B918" s="2"/>
      <c r="C918" s="2"/>
      <c r="D918" s="2"/>
      <c r="E918" s="2"/>
      <c r="F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row>
    <row r="919" spans="2:59" x14ac:dyDescent="0.45">
      <c r="B919" s="2"/>
      <c r="C919" s="2"/>
      <c r="D919" s="2"/>
      <c r="E919" s="2"/>
      <c r="F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row>
    <row r="920" spans="2:59" x14ac:dyDescent="0.45">
      <c r="B920" s="2"/>
      <c r="C920" s="2"/>
      <c r="D920" s="2"/>
      <c r="E920" s="2"/>
      <c r="F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row>
    <row r="921" spans="2:59" x14ac:dyDescent="0.45">
      <c r="B921" s="2"/>
      <c r="C921" s="2"/>
      <c r="D921" s="2"/>
      <c r="E921" s="2"/>
      <c r="F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row>
    <row r="922" spans="2:59" x14ac:dyDescent="0.45">
      <c r="B922" s="2"/>
      <c r="C922" s="2"/>
      <c r="D922" s="2"/>
      <c r="E922" s="2"/>
      <c r="F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row>
    <row r="923" spans="2:59" x14ac:dyDescent="0.45">
      <c r="B923" s="2"/>
      <c r="C923" s="2"/>
      <c r="D923" s="2"/>
      <c r="E923" s="2"/>
      <c r="F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row>
    <row r="924" spans="2:59" x14ac:dyDescent="0.45">
      <c r="B924" s="2"/>
      <c r="C924" s="2"/>
      <c r="D924" s="2"/>
      <c r="E924" s="2"/>
      <c r="F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row>
    <row r="925" spans="2:59" x14ac:dyDescent="0.45">
      <c r="B925" s="2"/>
      <c r="C925" s="2"/>
      <c r="D925" s="2"/>
      <c r="E925" s="2"/>
      <c r="F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row>
    <row r="926" spans="2:59" x14ac:dyDescent="0.45">
      <c r="B926" s="2"/>
      <c r="C926" s="2"/>
      <c r="D926" s="2"/>
      <c r="E926" s="2"/>
      <c r="F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row>
    <row r="927" spans="2:59" x14ac:dyDescent="0.45">
      <c r="B927" s="2"/>
      <c r="C927" s="2"/>
      <c r="D927" s="2"/>
      <c r="E927" s="2"/>
      <c r="F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row>
    <row r="928" spans="2:59" x14ac:dyDescent="0.45">
      <c r="B928" s="2"/>
      <c r="C928" s="2"/>
      <c r="D928" s="2"/>
      <c r="E928" s="2"/>
      <c r="F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row>
    <row r="929" spans="2:59" x14ac:dyDescent="0.45">
      <c r="B929" s="2"/>
      <c r="C929" s="2"/>
      <c r="D929" s="2"/>
      <c r="E929" s="2"/>
      <c r="F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row>
    <row r="930" spans="2:59" x14ac:dyDescent="0.45">
      <c r="B930" s="2"/>
      <c r="C930" s="2"/>
      <c r="D930" s="2"/>
      <c r="E930" s="2"/>
      <c r="F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row>
    <row r="931" spans="2:59" x14ac:dyDescent="0.45">
      <c r="B931" s="2"/>
      <c r="C931" s="2"/>
      <c r="D931" s="2"/>
      <c r="E931" s="2"/>
      <c r="F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row>
    <row r="932" spans="2:59" x14ac:dyDescent="0.45">
      <c r="B932" s="2"/>
      <c r="C932" s="2"/>
      <c r="D932" s="2"/>
      <c r="E932" s="2"/>
      <c r="F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row>
    <row r="933" spans="2:59" x14ac:dyDescent="0.45">
      <c r="B933" s="2"/>
      <c r="C933" s="2"/>
      <c r="D933" s="2"/>
      <c r="E933" s="2"/>
      <c r="F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row>
    <row r="934" spans="2:59" x14ac:dyDescent="0.45">
      <c r="B934" s="2"/>
      <c r="C934" s="2"/>
      <c r="D934" s="2"/>
      <c r="E934" s="2"/>
      <c r="F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row>
    <row r="935" spans="2:59" x14ac:dyDescent="0.45">
      <c r="B935" s="2"/>
      <c r="C935" s="2"/>
      <c r="D935" s="2"/>
      <c r="E935" s="2"/>
      <c r="F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row>
    <row r="936" spans="2:59" x14ac:dyDescent="0.45">
      <c r="B936" s="2"/>
      <c r="C936" s="2"/>
      <c r="D936" s="2"/>
      <c r="E936" s="2"/>
      <c r="F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row>
    <row r="937" spans="2:59" x14ac:dyDescent="0.45">
      <c r="B937" s="2"/>
      <c r="C937" s="2"/>
      <c r="D937" s="2"/>
      <c r="E937" s="2"/>
      <c r="F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row>
    <row r="938" spans="2:59" x14ac:dyDescent="0.45">
      <c r="B938" s="2"/>
      <c r="C938" s="2"/>
      <c r="D938" s="2"/>
      <c r="E938" s="2"/>
      <c r="F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row>
    <row r="939" spans="2:59" x14ac:dyDescent="0.45">
      <c r="B939" s="2"/>
      <c r="C939" s="2"/>
      <c r="D939" s="2"/>
      <c r="E939" s="2"/>
      <c r="F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row>
    <row r="940" spans="2:59" x14ac:dyDescent="0.45">
      <c r="B940" s="2"/>
      <c r="C940" s="2"/>
      <c r="D940" s="2"/>
      <c r="E940" s="2"/>
      <c r="F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row>
    <row r="941" spans="2:59" x14ac:dyDescent="0.45">
      <c r="B941" s="2"/>
      <c r="C941" s="2"/>
      <c r="D941" s="2"/>
      <c r="E941" s="2"/>
      <c r="F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row>
    <row r="942" spans="2:59" x14ac:dyDescent="0.45">
      <c r="B942" s="2"/>
      <c r="C942" s="2"/>
      <c r="D942" s="2"/>
      <c r="E942" s="2"/>
      <c r="F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row>
    <row r="943" spans="2:59" x14ac:dyDescent="0.45">
      <c r="B943" s="2"/>
      <c r="C943" s="2"/>
      <c r="D943" s="2"/>
      <c r="E943" s="2"/>
      <c r="F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row>
    <row r="944" spans="2:59" x14ac:dyDescent="0.45">
      <c r="B944" s="2"/>
      <c r="C944" s="2"/>
      <c r="D944" s="2"/>
      <c r="E944" s="2"/>
      <c r="F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row>
    <row r="945" spans="2:59" x14ac:dyDescent="0.45">
      <c r="B945" s="2"/>
      <c r="C945" s="2"/>
      <c r="D945" s="2"/>
      <c r="E945" s="2"/>
      <c r="F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row>
    <row r="946" spans="2:59" x14ac:dyDescent="0.45">
      <c r="B946" s="2"/>
      <c r="C946" s="2"/>
      <c r="D946" s="2"/>
      <c r="E946" s="2"/>
      <c r="F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row>
    <row r="947" spans="2:59" x14ac:dyDescent="0.45">
      <c r="B947" s="2"/>
      <c r="C947" s="2"/>
      <c r="D947" s="2"/>
      <c r="E947" s="2"/>
      <c r="F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row>
    <row r="948" spans="2:59" x14ac:dyDescent="0.45">
      <c r="B948" s="2"/>
      <c r="C948" s="2"/>
      <c r="D948" s="2"/>
      <c r="E948" s="2"/>
      <c r="F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row>
    <row r="949" spans="2:59" x14ac:dyDescent="0.45">
      <c r="B949" s="2"/>
      <c r="C949" s="2"/>
      <c r="D949" s="2"/>
      <c r="E949" s="2"/>
      <c r="F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row>
    <row r="950" spans="2:59" x14ac:dyDescent="0.45">
      <c r="B950" s="2"/>
      <c r="C950" s="2"/>
      <c r="D950" s="2"/>
      <c r="E950" s="2"/>
      <c r="F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row>
    <row r="951" spans="2:59" x14ac:dyDescent="0.45">
      <c r="B951" s="2"/>
      <c r="C951" s="2"/>
      <c r="D951" s="2"/>
      <c r="E951" s="2"/>
      <c r="F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row>
    <row r="952" spans="2:59" x14ac:dyDescent="0.45">
      <c r="B952" s="2"/>
      <c r="C952" s="2"/>
      <c r="D952" s="2"/>
      <c r="E952" s="2"/>
      <c r="F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row>
    <row r="953" spans="2:59" x14ac:dyDescent="0.45">
      <c r="B953" s="2"/>
      <c r="C953" s="2"/>
      <c r="D953" s="2"/>
      <c r="E953" s="2"/>
      <c r="F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row>
    <row r="954" spans="2:59" x14ac:dyDescent="0.45">
      <c r="B954" s="2"/>
      <c r="C954" s="2"/>
      <c r="D954" s="2"/>
      <c r="E954" s="2"/>
      <c r="F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row>
    <row r="955" spans="2:59" x14ac:dyDescent="0.45">
      <c r="B955" s="2"/>
      <c r="C955" s="2"/>
      <c r="D955" s="2"/>
      <c r="E955" s="2"/>
      <c r="F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row>
    <row r="956" spans="2:59" x14ac:dyDescent="0.45">
      <c r="B956" s="2"/>
      <c r="C956" s="2"/>
      <c r="D956" s="2"/>
      <c r="E956" s="2"/>
      <c r="F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row>
    <row r="957" spans="2:59" x14ac:dyDescent="0.45">
      <c r="B957" s="2"/>
      <c r="C957" s="2"/>
      <c r="D957" s="2"/>
      <c r="E957" s="2"/>
      <c r="F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row>
    <row r="958" spans="2:59" x14ac:dyDescent="0.45">
      <c r="B958" s="2"/>
      <c r="C958" s="2"/>
      <c r="D958" s="2"/>
      <c r="E958" s="2"/>
      <c r="F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row>
    <row r="959" spans="2:59" x14ac:dyDescent="0.45">
      <c r="B959" s="2"/>
      <c r="C959" s="2"/>
      <c r="D959" s="2"/>
      <c r="E959" s="2"/>
      <c r="F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row>
    <row r="960" spans="2:59" x14ac:dyDescent="0.45">
      <c r="B960" s="2"/>
      <c r="C960" s="2"/>
      <c r="D960" s="2"/>
      <c r="E960" s="2"/>
      <c r="F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row>
    <row r="961" spans="2:59" x14ac:dyDescent="0.45">
      <c r="B961" s="2"/>
      <c r="C961" s="2"/>
      <c r="D961" s="2"/>
      <c r="E961" s="2"/>
      <c r="F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row>
    <row r="962" spans="2:59" x14ac:dyDescent="0.45">
      <c r="B962" s="2"/>
      <c r="C962" s="2"/>
      <c r="D962" s="2"/>
      <c r="E962" s="2"/>
      <c r="F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row>
    <row r="963" spans="2:59" x14ac:dyDescent="0.45">
      <c r="B963" s="2"/>
      <c r="C963" s="2"/>
      <c r="D963" s="2"/>
      <c r="E963" s="2"/>
      <c r="F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row>
    <row r="964" spans="2:59" x14ac:dyDescent="0.45">
      <c r="B964" s="2"/>
      <c r="C964" s="2"/>
      <c r="D964" s="2"/>
      <c r="E964" s="2"/>
      <c r="F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row>
    <row r="965" spans="2:59" x14ac:dyDescent="0.45">
      <c r="B965" s="2"/>
      <c r="C965" s="2"/>
      <c r="D965" s="2"/>
      <c r="E965" s="2"/>
      <c r="F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row>
    <row r="966" spans="2:59" x14ac:dyDescent="0.45">
      <c r="B966" s="2"/>
      <c r="C966" s="2"/>
      <c r="D966" s="2"/>
      <c r="E966" s="2"/>
      <c r="F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row>
    <row r="967" spans="2:59" x14ac:dyDescent="0.45">
      <c r="B967" s="2"/>
      <c r="C967" s="2"/>
      <c r="D967" s="2"/>
      <c r="E967" s="2"/>
      <c r="F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row>
    <row r="968" spans="2:59" x14ac:dyDescent="0.45">
      <c r="B968" s="2"/>
      <c r="C968" s="2"/>
      <c r="D968" s="2"/>
      <c r="E968" s="2"/>
      <c r="F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row>
    <row r="969" spans="2:59" x14ac:dyDescent="0.45">
      <c r="B969" s="2"/>
      <c r="C969" s="2"/>
      <c r="D969" s="2"/>
      <c r="E969" s="2"/>
      <c r="F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row>
    <row r="970" spans="2:59" x14ac:dyDescent="0.45">
      <c r="B970" s="2"/>
      <c r="C970" s="2"/>
      <c r="D970" s="2"/>
      <c r="E970" s="2"/>
      <c r="F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row>
    <row r="971" spans="2:59" x14ac:dyDescent="0.45">
      <c r="B971" s="2"/>
      <c r="C971" s="2"/>
      <c r="D971" s="2"/>
      <c r="E971" s="2"/>
      <c r="F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row>
    <row r="972" spans="2:59" x14ac:dyDescent="0.45">
      <c r="B972" s="2"/>
      <c r="C972" s="2"/>
      <c r="D972" s="2"/>
      <c r="E972" s="2"/>
      <c r="F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row>
    <row r="973" spans="2:59" x14ac:dyDescent="0.45">
      <c r="B973" s="2"/>
      <c r="C973" s="2"/>
      <c r="D973" s="2"/>
      <c r="E973" s="2"/>
      <c r="F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row>
    <row r="974" spans="2:59" x14ac:dyDescent="0.45">
      <c r="B974" s="2"/>
      <c r="C974" s="2"/>
      <c r="D974" s="2"/>
      <c r="E974" s="2"/>
      <c r="F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row>
    <row r="975" spans="2:59" x14ac:dyDescent="0.45">
      <c r="B975" s="2"/>
      <c r="C975" s="2"/>
      <c r="D975" s="2"/>
      <c r="E975" s="2"/>
      <c r="F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row>
    <row r="976" spans="2:59" x14ac:dyDescent="0.45">
      <c r="B976" s="2"/>
      <c r="C976" s="2"/>
      <c r="D976" s="2"/>
      <c r="E976" s="2"/>
      <c r="F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row>
    <row r="977" spans="2:59" x14ac:dyDescent="0.45">
      <c r="B977" s="2"/>
      <c r="C977" s="2"/>
      <c r="D977" s="2"/>
      <c r="E977" s="2"/>
      <c r="F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row>
    <row r="978" spans="2:59" x14ac:dyDescent="0.45">
      <c r="B978" s="2"/>
      <c r="C978" s="2"/>
      <c r="D978" s="2"/>
      <c r="E978" s="2"/>
      <c r="F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row>
    <row r="979" spans="2:59" x14ac:dyDescent="0.45">
      <c r="B979" s="2"/>
      <c r="C979" s="2"/>
      <c r="D979" s="2"/>
      <c r="E979" s="2"/>
      <c r="F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row>
    <row r="980" spans="2:59" x14ac:dyDescent="0.45">
      <c r="B980" s="2"/>
      <c r="C980" s="2"/>
      <c r="D980" s="2"/>
      <c r="E980" s="2"/>
      <c r="F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row>
    <row r="981" spans="2:59" x14ac:dyDescent="0.45">
      <c r="B981" s="2"/>
      <c r="C981" s="2"/>
      <c r="D981" s="2"/>
      <c r="E981" s="2"/>
      <c r="F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row>
    <row r="982" spans="2:59" x14ac:dyDescent="0.45">
      <c r="B982" s="2"/>
      <c r="C982" s="2"/>
      <c r="D982" s="2"/>
      <c r="E982" s="2"/>
      <c r="F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row>
    <row r="983" spans="2:59" x14ac:dyDescent="0.45">
      <c r="B983" s="2"/>
      <c r="C983" s="2"/>
      <c r="D983" s="2"/>
      <c r="E983" s="2"/>
      <c r="F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row>
    <row r="984" spans="2:59" x14ac:dyDescent="0.45">
      <c r="B984" s="2"/>
      <c r="C984" s="2"/>
      <c r="D984" s="2"/>
      <c r="E984" s="2"/>
      <c r="F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row>
    <row r="985" spans="2:59" x14ac:dyDescent="0.45">
      <c r="B985" s="2"/>
      <c r="C985" s="2"/>
      <c r="D985" s="2"/>
      <c r="E985" s="2"/>
      <c r="F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row>
    <row r="986" spans="2:59" x14ac:dyDescent="0.45">
      <c r="B986" s="2"/>
      <c r="C986" s="2"/>
      <c r="D986" s="2"/>
      <c r="E986" s="2"/>
      <c r="F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row>
    <row r="987" spans="2:59" x14ac:dyDescent="0.45">
      <c r="B987" s="2"/>
      <c r="C987" s="2"/>
      <c r="D987" s="2"/>
      <c r="E987" s="2"/>
      <c r="F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row>
    <row r="988" spans="2:59" x14ac:dyDescent="0.45">
      <c r="B988" s="2"/>
      <c r="C988" s="2"/>
      <c r="D988" s="2"/>
      <c r="E988" s="2"/>
      <c r="F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row>
    <row r="989" spans="2:59" x14ac:dyDescent="0.45">
      <c r="B989" s="2"/>
      <c r="C989" s="2"/>
      <c r="D989" s="2"/>
      <c r="E989" s="2"/>
      <c r="F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row>
    <row r="990" spans="2:59" x14ac:dyDescent="0.45">
      <c r="B990" s="2"/>
      <c r="C990" s="2"/>
      <c r="D990" s="2"/>
      <c r="E990" s="2"/>
      <c r="F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row>
    <row r="991" spans="2:59" x14ac:dyDescent="0.45">
      <c r="B991" s="2"/>
      <c r="C991" s="2"/>
      <c r="D991" s="2"/>
      <c r="E991" s="2"/>
      <c r="F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row>
    <row r="992" spans="2:59" x14ac:dyDescent="0.45">
      <c r="B992" s="2"/>
      <c r="C992" s="2"/>
      <c r="D992" s="2"/>
      <c r="E992" s="2"/>
      <c r="F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row>
    <row r="993" spans="2:59" x14ac:dyDescent="0.45">
      <c r="B993" s="2"/>
      <c r="C993" s="2"/>
      <c r="D993" s="2"/>
      <c r="E993" s="2"/>
      <c r="F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row>
    <row r="994" spans="2:59" x14ac:dyDescent="0.45">
      <c r="B994" s="2"/>
      <c r="C994" s="2"/>
      <c r="D994" s="2"/>
      <c r="E994" s="2"/>
      <c r="F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row>
    <row r="995" spans="2:59" x14ac:dyDescent="0.45">
      <c r="B995" s="2"/>
      <c r="C995" s="2"/>
      <c r="D995" s="2"/>
      <c r="E995" s="2"/>
      <c r="F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row>
    <row r="996" spans="2:59" x14ac:dyDescent="0.45">
      <c r="B996" s="2"/>
      <c r="C996" s="2"/>
      <c r="D996" s="2"/>
      <c r="E996" s="2"/>
      <c r="F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row>
    <row r="997" spans="2:59" x14ac:dyDescent="0.45">
      <c r="B997" s="2"/>
      <c r="C997" s="2"/>
      <c r="D997" s="2"/>
      <c r="E997" s="2"/>
      <c r="F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row>
    <row r="998" spans="2:59" x14ac:dyDescent="0.45">
      <c r="B998" s="2"/>
      <c r="C998" s="2"/>
      <c r="D998" s="2"/>
      <c r="E998" s="2"/>
      <c r="F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row>
    <row r="999" spans="2:59" x14ac:dyDescent="0.45">
      <c r="B999" s="2"/>
      <c r="C999" s="2"/>
      <c r="D999" s="2"/>
      <c r="E999" s="2"/>
      <c r="F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row>
    <row r="1000" spans="2:59" x14ac:dyDescent="0.45">
      <c r="B1000" s="2"/>
      <c r="C1000" s="2"/>
      <c r="D1000" s="2"/>
      <c r="E1000" s="2"/>
      <c r="F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row>
    <row r="1001" spans="2:59" x14ac:dyDescent="0.45">
      <c r="B1001" s="2"/>
      <c r="C1001" s="2"/>
      <c r="D1001" s="2"/>
      <c r="E1001" s="2"/>
      <c r="F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row>
    <row r="1002" spans="2:59" x14ac:dyDescent="0.45">
      <c r="B1002" s="2"/>
      <c r="C1002" s="2"/>
      <c r="D1002" s="2"/>
      <c r="E1002" s="2"/>
      <c r="F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row>
    <row r="1003" spans="2:59" x14ac:dyDescent="0.45">
      <c r="B1003" s="2"/>
      <c r="C1003" s="2"/>
      <c r="D1003" s="2"/>
      <c r="E1003" s="2"/>
      <c r="F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row>
    <row r="1004" spans="2:59" x14ac:dyDescent="0.45">
      <c r="B1004" s="2"/>
      <c r="C1004" s="2"/>
      <c r="D1004" s="2"/>
      <c r="E1004" s="2"/>
      <c r="F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row>
    <row r="1005" spans="2:59" x14ac:dyDescent="0.45">
      <c r="B1005" s="2"/>
      <c r="C1005" s="2"/>
      <c r="D1005" s="2"/>
      <c r="E1005" s="2"/>
      <c r="F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row>
    <row r="1006" spans="2:59" x14ac:dyDescent="0.45">
      <c r="B1006" s="2"/>
      <c r="C1006" s="2"/>
      <c r="D1006" s="2"/>
      <c r="E1006" s="2"/>
      <c r="F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row>
    <row r="1007" spans="2:59" x14ac:dyDescent="0.45">
      <c r="B1007" s="2"/>
      <c r="C1007" s="2"/>
      <c r="D1007" s="2"/>
      <c r="E1007" s="2"/>
      <c r="F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row>
    <row r="1008" spans="2:59" x14ac:dyDescent="0.45">
      <c r="B1008" s="2"/>
      <c r="C1008" s="2"/>
      <c r="D1008" s="2"/>
      <c r="E1008" s="2"/>
      <c r="F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row>
    <row r="1009" spans="2:59" x14ac:dyDescent="0.45">
      <c r="B1009" s="2"/>
      <c r="C1009" s="2"/>
      <c r="D1009" s="2"/>
      <c r="E1009" s="2"/>
      <c r="F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row>
    <row r="1010" spans="2:59" x14ac:dyDescent="0.45">
      <c r="B1010" s="2"/>
      <c r="C1010" s="2"/>
      <c r="D1010" s="2"/>
      <c r="E1010" s="2"/>
      <c r="F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row>
    <row r="1011" spans="2:59" x14ac:dyDescent="0.45">
      <c r="B1011" s="2"/>
      <c r="C1011" s="2"/>
      <c r="D1011" s="2"/>
      <c r="E1011" s="2"/>
      <c r="F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row>
    <row r="1012" spans="2:59" x14ac:dyDescent="0.45">
      <c r="B1012" s="2"/>
      <c r="C1012" s="2"/>
      <c r="D1012" s="2"/>
      <c r="E1012" s="2"/>
      <c r="F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row>
    <row r="1013" spans="2:59" x14ac:dyDescent="0.45">
      <c r="B1013" s="2"/>
      <c r="C1013" s="2"/>
      <c r="D1013" s="2"/>
      <c r="E1013" s="2"/>
      <c r="F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row>
    <row r="1014" spans="2:59" x14ac:dyDescent="0.45">
      <c r="B1014" s="2"/>
      <c r="C1014" s="2"/>
      <c r="D1014" s="2"/>
      <c r="E1014" s="2"/>
      <c r="F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row>
    <row r="1015" spans="2:59" x14ac:dyDescent="0.45">
      <c r="B1015" s="2"/>
      <c r="C1015" s="2"/>
      <c r="D1015" s="2"/>
      <c r="E1015" s="2"/>
      <c r="F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row>
    <row r="1016" spans="2:59" x14ac:dyDescent="0.45">
      <c r="B1016" s="2"/>
      <c r="C1016" s="2"/>
      <c r="D1016" s="2"/>
      <c r="E1016" s="2"/>
      <c r="F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row>
    <row r="1017" spans="2:59" x14ac:dyDescent="0.45">
      <c r="B1017" s="2"/>
      <c r="C1017" s="2"/>
      <c r="D1017" s="2"/>
      <c r="E1017" s="2"/>
      <c r="F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row>
    <row r="1018" spans="2:59" x14ac:dyDescent="0.45">
      <c r="B1018" s="2"/>
      <c r="C1018" s="2"/>
      <c r="D1018" s="2"/>
      <c r="E1018" s="2"/>
      <c r="F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row>
    <row r="1019" spans="2:59" x14ac:dyDescent="0.45">
      <c r="B1019" s="2"/>
      <c r="C1019" s="2"/>
      <c r="D1019" s="2"/>
      <c r="E1019" s="2"/>
      <c r="F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row>
    <row r="1020" spans="2:59" x14ac:dyDescent="0.45">
      <c r="B1020" s="2"/>
      <c r="C1020" s="2"/>
      <c r="D1020" s="2"/>
      <c r="E1020" s="2"/>
      <c r="F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row>
    <row r="1021" spans="2:59" x14ac:dyDescent="0.45">
      <c r="B1021" s="2"/>
      <c r="C1021" s="2"/>
      <c r="D1021" s="2"/>
      <c r="E1021" s="2"/>
      <c r="F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row>
    <row r="1022" spans="2:59" x14ac:dyDescent="0.45">
      <c r="B1022" s="2"/>
      <c r="C1022" s="2"/>
      <c r="D1022" s="2"/>
      <c r="E1022" s="2"/>
      <c r="F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row>
    <row r="1023" spans="2:59" x14ac:dyDescent="0.45">
      <c r="B1023" s="2"/>
      <c r="C1023" s="2"/>
      <c r="D1023" s="2"/>
      <c r="E1023" s="2"/>
      <c r="F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row>
    <row r="1024" spans="2:59" x14ac:dyDescent="0.45">
      <c r="B1024" s="2"/>
      <c r="C1024" s="2"/>
      <c r="D1024" s="2"/>
      <c r="E1024" s="2"/>
      <c r="F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row>
    <row r="1025" spans="2:59" x14ac:dyDescent="0.45">
      <c r="B1025" s="2"/>
      <c r="C1025" s="2"/>
      <c r="D1025" s="2"/>
      <c r="E1025" s="2"/>
      <c r="F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row>
    <row r="1026" spans="2:59" x14ac:dyDescent="0.45">
      <c r="B1026" s="2"/>
      <c r="C1026" s="2"/>
      <c r="D1026" s="2"/>
      <c r="E1026" s="2"/>
      <c r="F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row>
    <row r="1027" spans="2:59" x14ac:dyDescent="0.45">
      <c r="B1027" s="2"/>
      <c r="C1027" s="2"/>
      <c r="D1027" s="2"/>
      <c r="E1027" s="2"/>
      <c r="F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row>
    <row r="1028" spans="2:59" x14ac:dyDescent="0.45">
      <c r="B1028" s="2"/>
      <c r="C1028" s="2"/>
      <c r="D1028" s="2"/>
      <c r="E1028" s="2"/>
      <c r="F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row>
    <row r="1029" spans="2:59" x14ac:dyDescent="0.45">
      <c r="B1029" s="2"/>
      <c r="C1029" s="2"/>
      <c r="D1029" s="2"/>
      <c r="E1029" s="2"/>
      <c r="F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row>
    <row r="1030" spans="2:59" x14ac:dyDescent="0.45">
      <c r="B1030" s="2"/>
      <c r="C1030" s="2"/>
      <c r="D1030" s="2"/>
      <c r="E1030" s="2"/>
      <c r="F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row>
    <row r="1031" spans="2:59" x14ac:dyDescent="0.45">
      <c r="B1031" s="2"/>
      <c r="C1031" s="2"/>
      <c r="D1031" s="2"/>
      <c r="E1031" s="2"/>
      <c r="F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row>
    <row r="1032" spans="2:59" x14ac:dyDescent="0.45">
      <c r="B1032" s="2"/>
      <c r="C1032" s="2"/>
      <c r="D1032" s="2"/>
      <c r="E1032" s="2"/>
      <c r="F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row>
    <row r="1033" spans="2:59" x14ac:dyDescent="0.45">
      <c r="B1033" s="2"/>
      <c r="C1033" s="2"/>
      <c r="D1033" s="2"/>
      <c r="E1033" s="2"/>
      <c r="F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row>
    <row r="1034" spans="2:59" x14ac:dyDescent="0.45">
      <c r="B1034" s="2"/>
      <c r="C1034" s="2"/>
      <c r="D1034" s="2"/>
      <c r="E1034" s="2"/>
      <c r="F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row>
    <row r="1035" spans="2:59" x14ac:dyDescent="0.45">
      <c r="B1035" s="2"/>
      <c r="C1035" s="2"/>
      <c r="D1035" s="2"/>
      <c r="E1035" s="2"/>
      <c r="F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row>
    <row r="1036" spans="2:59" x14ac:dyDescent="0.45">
      <c r="B1036" s="2"/>
      <c r="C1036" s="2"/>
      <c r="D1036" s="2"/>
      <c r="E1036" s="2"/>
      <c r="F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row>
    <row r="1037" spans="2:59" x14ac:dyDescent="0.45">
      <c r="B1037" s="2"/>
      <c r="C1037" s="2"/>
      <c r="D1037" s="2"/>
      <c r="E1037" s="2"/>
      <c r="F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row>
    <row r="1038" spans="2:59" x14ac:dyDescent="0.45">
      <c r="B1038" s="2"/>
      <c r="C1038" s="2"/>
      <c r="D1038" s="2"/>
      <c r="E1038" s="2"/>
      <c r="F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row>
    <row r="1039" spans="2:59" x14ac:dyDescent="0.45">
      <c r="B1039" s="2"/>
      <c r="C1039" s="2"/>
      <c r="D1039" s="2"/>
      <c r="E1039" s="2"/>
      <c r="F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row>
    <row r="1040" spans="2:59" x14ac:dyDescent="0.45">
      <c r="B1040" s="2"/>
      <c r="C1040" s="2"/>
      <c r="D1040" s="2"/>
      <c r="E1040" s="2"/>
      <c r="F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row>
    <row r="1041" spans="2:59" x14ac:dyDescent="0.45">
      <c r="B1041" s="2"/>
      <c r="C1041" s="2"/>
      <c r="D1041" s="2"/>
      <c r="E1041" s="2"/>
      <c r="F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row>
    <row r="1042" spans="2:59" x14ac:dyDescent="0.45">
      <c r="B1042" s="2"/>
      <c r="C1042" s="2"/>
      <c r="D1042" s="2"/>
      <c r="E1042" s="2"/>
      <c r="F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row>
    <row r="1043" spans="2:59" x14ac:dyDescent="0.45">
      <c r="B1043" s="2"/>
      <c r="C1043" s="2"/>
      <c r="D1043" s="2"/>
      <c r="E1043" s="2"/>
      <c r="F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row>
    <row r="1044" spans="2:59" x14ac:dyDescent="0.45">
      <c r="B1044" s="2"/>
      <c r="C1044" s="2"/>
      <c r="D1044" s="2"/>
      <c r="E1044" s="2"/>
      <c r="F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row>
    <row r="1045" spans="2:59" x14ac:dyDescent="0.45">
      <c r="B1045" s="2"/>
      <c r="C1045" s="2"/>
      <c r="D1045" s="2"/>
      <c r="E1045" s="2"/>
      <c r="F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row>
    <row r="1046" spans="2:59" x14ac:dyDescent="0.45">
      <c r="B1046" s="2"/>
      <c r="C1046" s="2"/>
      <c r="D1046" s="2"/>
      <c r="E1046" s="2"/>
      <c r="F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row>
    <row r="1047" spans="2:59" x14ac:dyDescent="0.45">
      <c r="B1047" s="2"/>
      <c r="C1047" s="2"/>
      <c r="D1047" s="2"/>
      <c r="E1047" s="2"/>
      <c r="F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row>
    <row r="1048" spans="2:59" x14ac:dyDescent="0.45">
      <c r="B1048" s="2"/>
      <c r="C1048" s="2"/>
      <c r="D1048" s="2"/>
      <c r="E1048" s="2"/>
      <c r="F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row>
    <row r="1049" spans="2:59" x14ac:dyDescent="0.45">
      <c r="B1049" s="2"/>
      <c r="C1049" s="2"/>
      <c r="D1049" s="2"/>
      <c r="E1049" s="2"/>
      <c r="F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row>
    <row r="1050" spans="2:59" x14ac:dyDescent="0.45">
      <c r="B1050" s="2"/>
      <c r="C1050" s="2"/>
      <c r="D1050" s="2"/>
      <c r="E1050" s="2"/>
      <c r="F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row>
    <row r="1051" spans="2:59" x14ac:dyDescent="0.45">
      <c r="B1051" s="2"/>
      <c r="C1051" s="2"/>
      <c r="D1051" s="2"/>
      <c r="E1051" s="2"/>
      <c r="F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row>
    <row r="1052" spans="2:59" x14ac:dyDescent="0.45">
      <c r="B1052" s="2"/>
      <c r="C1052" s="2"/>
      <c r="D1052" s="2"/>
      <c r="E1052" s="2"/>
      <c r="F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row>
    <row r="1053" spans="2:59" x14ac:dyDescent="0.45">
      <c r="B1053" s="2"/>
      <c r="C1053" s="2"/>
      <c r="D1053" s="2"/>
      <c r="E1053" s="2"/>
      <c r="F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row>
    <row r="1054" spans="2:59" x14ac:dyDescent="0.45">
      <c r="B1054" s="2"/>
      <c r="C1054" s="2"/>
      <c r="D1054" s="2"/>
      <c r="E1054" s="2"/>
      <c r="F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row>
    <row r="1055" spans="2:59" x14ac:dyDescent="0.45">
      <c r="B1055" s="2"/>
      <c r="C1055" s="2"/>
      <c r="D1055" s="2"/>
      <c r="E1055" s="2"/>
      <c r="F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row>
    <row r="1056" spans="2:59" x14ac:dyDescent="0.45">
      <c r="B1056" s="2"/>
      <c r="C1056" s="2"/>
      <c r="D1056" s="2"/>
      <c r="E1056" s="2"/>
      <c r="F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row>
    <row r="1057" spans="2:59" x14ac:dyDescent="0.45">
      <c r="B1057" s="2"/>
      <c r="C1057" s="2"/>
      <c r="D1057" s="2"/>
      <c r="E1057" s="2"/>
      <c r="F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row>
    <row r="1058" spans="2:59" x14ac:dyDescent="0.45">
      <c r="B1058" s="2"/>
      <c r="C1058" s="2"/>
      <c r="D1058" s="2"/>
      <c r="E1058" s="2"/>
      <c r="F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row>
    <row r="1059" spans="2:59" x14ac:dyDescent="0.45">
      <c r="B1059" s="2"/>
      <c r="C1059" s="2"/>
      <c r="D1059" s="2"/>
      <c r="E1059" s="2"/>
      <c r="F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row>
    <row r="1060" spans="2:59" x14ac:dyDescent="0.45">
      <c r="B1060" s="2"/>
      <c r="C1060" s="2"/>
      <c r="D1060" s="2"/>
      <c r="E1060" s="2"/>
      <c r="F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row>
    <row r="1061" spans="2:59" x14ac:dyDescent="0.45">
      <c r="B1061" s="2"/>
      <c r="C1061" s="2"/>
      <c r="D1061" s="2"/>
      <c r="E1061" s="2"/>
      <c r="F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row>
    <row r="1062" spans="2:59" x14ac:dyDescent="0.45">
      <c r="B1062" s="2"/>
      <c r="C1062" s="2"/>
      <c r="D1062" s="2"/>
      <c r="E1062" s="2"/>
      <c r="F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row>
    <row r="1063" spans="2:59" x14ac:dyDescent="0.45">
      <c r="B1063" s="2"/>
      <c r="C1063" s="2"/>
      <c r="D1063" s="2"/>
      <c r="E1063" s="2"/>
      <c r="F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row>
    <row r="1064" spans="2:59" x14ac:dyDescent="0.45">
      <c r="B1064" s="2"/>
      <c r="C1064" s="2"/>
      <c r="D1064" s="2"/>
      <c r="E1064" s="2"/>
      <c r="F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row>
    <row r="1065" spans="2:59" x14ac:dyDescent="0.45">
      <c r="B1065" s="2"/>
      <c r="C1065" s="2"/>
      <c r="D1065" s="2"/>
      <c r="E1065" s="2"/>
      <c r="F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row>
    <row r="1066" spans="2:59" x14ac:dyDescent="0.45">
      <c r="B1066" s="2"/>
      <c r="C1066" s="2"/>
      <c r="D1066" s="2"/>
      <c r="E1066" s="2"/>
      <c r="F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row>
    <row r="1067" spans="2:59" x14ac:dyDescent="0.45">
      <c r="B1067" s="2"/>
      <c r="C1067" s="2"/>
      <c r="D1067" s="2"/>
      <c r="E1067" s="2"/>
      <c r="F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row>
    <row r="1068" spans="2:59" x14ac:dyDescent="0.45">
      <c r="B1068" s="2"/>
      <c r="C1068" s="2"/>
      <c r="D1068" s="2"/>
      <c r="E1068" s="2"/>
      <c r="F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row>
    <row r="1069" spans="2:59" x14ac:dyDescent="0.45">
      <c r="B1069" s="2"/>
      <c r="C1069" s="2"/>
      <c r="D1069" s="2"/>
      <c r="E1069" s="2"/>
      <c r="F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row>
    <row r="1070" spans="2:59" x14ac:dyDescent="0.45">
      <c r="B1070" s="2"/>
      <c r="C1070" s="2"/>
      <c r="D1070" s="2"/>
      <c r="E1070" s="2"/>
      <c r="F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row>
    <row r="1071" spans="2:59" x14ac:dyDescent="0.45">
      <c r="B1071" s="2"/>
      <c r="C1071" s="2"/>
      <c r="D1071" s="2"/>
      <c r="E1071" s="2"/>
      <c r="F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row>
    <row r="1072" spans="2:59" x14ac:dyDescent="0.45">
      <c r="B1072" s="2"/>
      <c r="C1072" s="2"/>
      <c r="D1072" s="2"/>
      <c r="E1072" s="2"/>
      <c r="F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row>
    <row r="1073" spans="2:59" x14ac:dyDescent="0.45">
      <c r="B1073" s="2"/>
      <c r="C1073" s="2"/>
      <c r="D1073" s="2"/>
      <c r="E1073" s="2"/>
      <c r="F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row>
    <row r="1074" spans="2:59" x14ac:dyDescent="0.45">
      <c r="B1074" s="2"/>
      <c r="C1074" s="2"/>
      <c r="D1074" s="2"/>
      <c r="E1074" s="2"/>
      <c r="F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row>
    <row r="1075" spans="2:59" x14ac:dyDescent="0.45">
      <c r="B1075" s="2"/>
      <c r="C1075" s="2"/>
      <c r="D1075" s="2"/>
      <c r="E1075" s="2"/>
      <c r="F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row>
    <row r="1076" spans="2:59" x14ac:dyDescent="0.45">
      <c r="B1076" s="2"/>
      <c r="C1076" s="2"/>
      <c r="D1076" s="2"/>
      <c r="E1076" s="2"/>
      <c r="F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row>
    <row r="1077" spans="2:59" x14ac:dyDescent="0.45">
      <c r="B1077" s="2"/>
      <c r="C1077" s="2"/>
      <c r="D1077" s="2"/>
      <c r="E1077" s="2"/>
      <c r="F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row>
    <row r="1078" spans="2:59" x14ac:dyDescent="0.45">
      <c r="B1078" s="2"/>
      <c r="C1078" s="2"/>
      <c r="D1078" s="2"/>
      <c r="E1078" s="2"/>
      <c r="F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row>
    <row r="1079" spans="2:59" x14ac:dyDescent="0.45">
      <c r="B1079" s="2"/>
      <c r="C1079" s="2"/>
      <c r="D1079" s="2"/>
      <c r="E1079" s="2"/>
      <c r="F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row>
    <row r="1080" spans="2:59" x14ac:dyDescent="0.45">
      <c r="B1080" s="2"/>
      <c r="C1080" s="2"/>
      <c r="D1080" s="2"/>
      <c r="E1080" s="2"/>
      <c r="F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row>
    <row r="1081" spans="2:59" x14ac:dyDescent="0.45">
      <c r="B1081" s="2"/>
      <c r="C1081" s="2"/>
      <c r="D1081" s="2"/>
      <c r="E1081" s="2"/>
      <c r="F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row>
    <row r="1082" spans="2:59" x14ac:dyDescent="0.45">
      <c r="B1082" s="2"/>
      <c r="C1082" s="2"/>
      <c r="D1082" s="2"/>
      <c r="E1082" s="2"/>
      <c r="F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row>
    <row r="1083" spans="2:59" x14ac:dyDescent="0.45">
      <c r="B1083" s="2"/>
      <c r="C1083" s="2"/>
      <c r="D1083" s="2"/>
      <c r="E1083" s="2"/>
      <c r="F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row>
  </sheetData>
  <printOptions horizontalCentered="1" verticalCentered="1"/>
  <pageMargins left="0.25" right="0.25" top="0.75" bottom="0.75" header="0.3" footer="0.3"/>
  <pageSetup scale="76" orientation="landscape"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G1121"/>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9.265625" defaultRowHeight="14.25" x14ac:dyDescent="0.45"/>
  <cols>
    <col min="1" max="1" width="51" style="6" customWidth="1"/>
    <col min="2" max="6" width="11.73046875" style="7" hidden="1" customWidth="1"/>
    <col min="7" max="7" width="11.73046875" style="17" hidden="1" customWidth="1"/>
    <col min="8" max="8" width="13" style="18" hidden="1" customWidth="1"/>
    <col min="9" max="16" width="13" style="17" customWidth="1"/>
    <col min="17" max="20" width="13" style="7" customWidth="1"/>
    <col min="21" max="21" width="13" style="7" bestFit="1" customWidth="1"/>
    <col min="22" max="27" width="10.59765625" style="7" customWidth="1"/>
    <col min="28" max="59" width="9.265625" style="7"/>
    <col min="60" max="16382" width="9.265625" style="2"/>
    <col min="16383" max="16383" width="9.265625" style="2" customWidth="1"/>
    <col min="16384" max="16384" width="9.265625" style="2"/>
  </cols>
  <sheetData>
    <row r="1" spans="1:59" x14ac:dyDescent="0.45">
      <c r="A1" s="4" t="str">
        <f>Inputs!A1</f>
        <v>Home Depot, Inc.</v>
      </c>
      <c r="B1" s="2"/>
      <c r="C1" s="2"/>
      <c r="D1" s="2"/>
      <c r="E1" s="2"/>
      <c r="F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row>
    <row r="2" spans="1:59" x14ac:dyDescent="0.45">
      <c r="A2" s="5" t="s">
        <v>248</v>
      </c>
      <c r="B2" s="2"/>
      <c r="C2" s="2"/>
      <c r="D2" s="2"/>
      <c r="E2" s="2"/>
      <c r="F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row>
    <row r="4" spans="1:59" s="106" customFormat="1" ht="14.65" thickBot="1" x14ac:dyDescent="0.5">
      <c r="A4" s="105" t="str">
        <f>CONCATENATE("Fiscal Years Ending ",Inputs!B7)</f>
        <v>Fiscal Years Ending 1/31</v>
      </c>
      <c r="B4" s="106">
        <v>2012</v>
      </c>
      <c r="C4" s="106">
        <v>2013</v>
      </c>
      <c r="D4" s="106">
        <v>2014</v>
      </c>
      <c r="E4" s="106">
        <v>2015</v>
      </c>
      <c r="F4" s="106">
        <v>2016</v>
      </c>
      <c r="G4" s="106">
        <v>2017</v>
      </c>
      <c r="H4" s="106">
        <v>2018</v>
      </c>
      <c r="I4" s="106">
        <v>2019</v>
      </c>
      <c r="J4" s="106">
        <v>2020</v>
      </c>
      <c r="K4" s="106">
        <v>2021</v>
      </c>
      <c r="L4" s="106" t="s">
        <v>38</v>
      </c>
      <c r="M4" s="106" t="s">
        <v>39</v>
      </c>
      <c r="N4" s="106" t="s">
        <v>40</v>
      </c>
      <c r="O4" s="106" t="s">
        <v>41</v>
      </c>
      <c r="P4" s="106" t="s">
        <v>42</v>
      </c>
      <c r="Q4" s="106" t="s">
        <v>43</v>
      </c>
      <c r="R4" s="106" t="s">
        <v>44</v>
      </c>
      <c r="S4" s="106" t="s">
        <v>45</v>
      </c>
      <c r="T4" s="106" t="s">
        <v>46</v>
      </c>
      <c r="U4" s="106" t="s">
        <v>47</v>
      </c>
    </row>
    <row r="5" spans="1:59" s="9" customFormat="1" x14ac:dyDescent="0.45">
      <c r="A5" s="8"/>
    </row>
    <row r="6" spans="1:59" s="9" customFormat="1" x14ac:dyDescent="0.45">
      <c r="A6" s="15" t="s">
        <v>249</v>
      </c>
      <c r="B6" s="10"/>
      <c r="E6" s="2"/>
      <c r="F6" s="2"/>
    </row>
    <row r="7" spans="1:59" s="9" customFormat="1" x14ac:dyDescent="0.45">
      <c r="A7" s="6" t="s">
        <v>250</v>
      </c>
      <c r="B7" s="238">
        <f>IS!B5</f>
        <v>70395</v>
      </c>
      <c r="C7" s="238">
        <f>IS!C5</f>
        <v>74754</v>
      </c>
      <c r="D7" s="238">
        <f>IS!D5</f>
        <v>78812</v>
      </c>
      <c r="E7" s="238">
        <f>IS!E5</f>
        <v>83176</v>
      </c>
      <c r="F7" s="238">
        <f>IS!F5</f>
        <v>88519</v>
      </c>
      <c r="G7" s="238">
        <f>IS!G5</f>
        <v>94595</v>
      </c>
      <c r="H7" s="238">
        <f>IS!H5</f>
        <v>100904</v>
      </c>
      <c r="I7" s="238">
        <f>IS!I5</f>
        <v>108203</v>
      </c>
      <c r="J7" s="238">
        <f>IS!J5</f>
        <v>110225</v>
      </c>
      <c r="K7" s="240">
        <f>IS!K5</f>
        <v>132110</v>
      </c>
      <c r="L7" s="232">
        <f>IS!L5</f>
        <v>135644.14119608086</v>
      </c>
      <c r="M7" s="232">
        <f>IS!M5</f>
        <v>139005.2850634926</v>
      </c>
      <c r="N7" s="232">
        <f>IS!N5</f>
        <v>142310.03918442919</v>
      </c>
      <c r="O7" s="232">
        <f>IS!O5</f>
        <v>145692.92392871628</v>
      </c>
      <c r="P7" s="232">
        <f>IS!P5</f>
        <v>148280.10761592101</v>
      </c>
      <c r="Q7" s="232">
        <f>IS!Q5</f>
        <v>150912.78379259055</v>
      </c>
      <c r="R7" s="232">
        <f>IS!R5</f>
        <v>153591.74589936386</v>
      </c>
      <c r="S7" s="232">
        <f>IS!S5</f>
        <v>156317.80112090299</v>
      </c>
      <c r="T7" s="232">
        <f>IS!T5</f>
        <v>159091.77062258119</v>
      </c>
      <c r="U7" s="232">
        <f>IS!U5</f>
        <v>161914.48979122608</v>
      </c>
    </row>
    <row r="8" spans="1:59" s="9" customFormat="1" x14ac:dyDescent="0.45">
      <c r="A8" s="342" t="s">
        <v>251</v>
      </c>
      <c r="B8" s="238">
        <f>IS!B6</f>
        <v>46133</v>
      </c>
      <c r="C8" s="238">
        <f>IS!C6</f>
        <v>48912</v>
      </c>
      <c r="D8" s="238">
        <f>IS!D6</f>
        <v>51422</v>
      </c>
      <c r="E8" s="238">
        <f>IS!E6</f>
        <v>54222</v>
      </c>
      <c r="F8" s="238">
        <f>IS!F6</f>
        <v>58254</v>
      </c>
      <c r="G8" s="238">
        <f>IS!G6</f>
        <v>62282</v>
      </c>
      <c r="H8" s="238">
        <f>IS!H6</f>
        <v>66548</v>
      </c>
      <c r="I8" s="238">
        <f>IS!I6</f>
        <v>71043</v>
      </c>
      <c r="J8" s="238">
        <f>IS!J6</f>
        <v>72653</v>
      </c>
      <c r="K8" s="240">
        <f>IS!K6</f>
        <v>87257</v>
      </c>
      <c r="L8" s="232">
        <f>IS!L6</f>
        <v>89127.903198865912</v>
      </c>
      <c r="M8" s="232">
        <f>IS!M6</f>
        <v>91336.415137609278</v>
      </c>
      <c r="N8" s="232">
        <f>IS!N6</f>
        <v>93507.874979439875</v>
      </c>
      <c r="O8" s="232">
        <f>IS!O6</f>
        <v>95730.672229384436</v>
      </c>
      <c r="P8" s="232">
        <f>IS!P6</f>
        <v>97430.636969457773</v>
      </c>
      <c r="Q8" s="232">
        <f>IS!Q6</f>
        <v>99160.493529122759</v>
      </c>
      <c r="R8" s="232">
        <f>IS!R6</f>
        <v>100920.76325563285</v>
      </c>
      <c r="S8" s="232">
        <f>IS!S6</f>
        <v>102711.97652704779</v>
      </c>
      <c r="T8" s="232">
        <f>IS!T6</f>
        <v>104534.6729077546</v>
      </c>
      <c r="U8" s="232">
        <f>IS!U6</f>
        <v>106389.40130665308</v>
      </c>
    </row>
    <row r="9" spans="1:59" s="9" customFormat="1" x14ac:dyDescent="0.45">
      <c r="A9" s="342" t="s">
        <v>252</v>
      </c>
      <c r="B9" s="238">
        <f>IS!B9</f>
        <v>16028</v>
      </c>
      <c r="C9" s="238">
        <f>IS!C9</f>
        <v>16508</v>
      </c>
      <c r="D9" s="238">
        <f>IS!D9</f>
        <v>16597</v>
      </c>
      <c r="E9" s="238">
        <f>IS!E9</f>
        <v>16834</v>
      </c>
      <c r="F9" s="238">
        <f>IS!F9</f>
        <v>16801</v>
      </c>
      <c r="G9" s="238">
        <f>IS!G9</f>
        <v>17132</v>
      </c>
      <c r="H9" s="238">
        <f>IS!H9</f>
        <v>17864</v>
      </c>
      <c r="I9" s="238">
        <f>IS!I9</f>
        <v>19513</v>
      </c>
      <c r="J9" s="238">
        <f>IS!J9</f>
        <v>19740</v>
      </c>
      <c r="K9" s="240">
        <f>IS!K9</f>
        <v>24447</v>
      </c>
      <c r="L9" s="232">
        <f>IS!L9</f>
        <v>23508.371908174744</v>
      </c>
      <c r="M9" s="232">
        <f>IS!M9</f>
        <v>24090.888921996782</v>
      </c>
      <c r="N9" s="232">
        <f>IS!N9</f>
        <v>24663.633076333284</v>
      </c>
      <c r="O9" s="232">
        <f>IS!O9</f>
        <v>25249.917983222349</v>
      </c>
      <c r="P9" s="232">
        <f>IS!P9</f>
        <v>25698.300609830985</v>
      </c>
      <c r="Q9" s="232">
        <f>IS!Q9</f>
        <v>26154.567501487396</v>
      </c>
      <c r="R9" s="232">
        <f>IS!R9</f>
        <v>26618.8561687207</v>
      </c>
      <c r="S9" s="232">
        <f>IS!S9</f>
        <v>27091.306504025084</v>
      </c>
      <c r="T9" s="232">
        <f>IS!T9</f>
        <v>27572.060822880023</v>
      </c>
      <c r="U9" s="232">
        <f>IS!U9</f>
        <v>28061.263905473283</v>
      </c>
    </row>
    <row r="10" spans="1:59" s="9" customFormat="1" x14ac:dyDescent="0.45">
      <c r="A10" s="342" t="s">
        <v>253</v>
      </c>
      <c r="B10" s="238">
        <f>IS!B11</f>
        <v>1245</v>
      </c>
      <c r="C10" s="238">
        <f>IS!C11</f>
        <v>1200</v>
      </c>
      <c r="D10" s="238">
        <f>IS!D11</f>
        <v>1253</v>
      </c>
      <c r="E10" s="238">
        <f>IS!E11</f>
        <v>1094</v>
      </c>
      <c r="F10" s="238">
        <f>IS!F11</f>
        <v>1061</v>
      </c>
      <c r="G10" s="238">
        <f>IS!G11</f>
        <v>1024</v>
      </c>
      <c r="H10" s="238">
        <f>IS!H11</f>
        <v>990</v>
      </c>
      <c r="I10" s="238">
        <f>IS!I11</f>
        <v>1014</v>
      </c>
      <c r="J10" s="238">
        <f>IS!J11</f>
        <v>1345</v>
      </c>
      <c r="K10" s="238">
        <f>IS!K11</f>
        <v>1313</v>
      </c>
      <c r="L10" s="232">
        <f>IS!L11</f>
        <v>1234.5053138826579</v>
      </c>
      <c r="M10" s="232">
        <f>IS!M11</f>
        <v>1289.8059893646721</v>
      </c>
      <c r="N10" s="232">
        <f>IS!N11</f>
        <v>1345.1105333390094</v>
      </c>
      <c r="O10" s="232">
        <f>IS!O11</f>
        <v>1400.5795713886716</v>
      </c>
      <c r="P10" s="232">
        <f>IS!P11</f>
        <v>1456.1671625737033</v>
      </c>
      <c r="Q10" s="232">
        <f>IS!Q11</f>
        <v>1511.9309701374982</v>
      </c>
      <c r="R10" s="232">
        <f>IS!R11</f>
        <v>1567.9271748206165</v>
      </c>
      <c r="S10" s="232">
        <f>IS!S11</f>
        <v>1624.2105797175041</v>
      </c>
      <c r="T10" s="232">
        <f>IS!T11</f>
        <v>1680.8347105706184</v>
      </c>
      <c r="U10" s="232">
        <f>IS!U11</f>
        <v>1737.8519117448388</v>
      </c>
    </row>
    <row r="11" spans="1:59" s="9" customFormat="1" x14ac:dyDescent="0.45">
      <c r="A11" s="342" t="s">
        <v>254</v>
      </c>
      <c r="B11" s="238">
        <f>IS!B10</f>
        <v>328</v>
      </c>
      <c r="C11" s="238">
        <f>IS!C10</f>
        <v>368</v>
      </c>
      <c r="D11" s="238">
        <f>IS!D10</f>
        <v>374</v>
      </c>
      <c r="E11" s="238">
        <f>IS!E10</f>
        <v>557</v>
      </c>
      <c r="F11" s="238">
        <f>IS!F10</f>
        <v>629</v>
      </c>
      <c r="G11" s="238">
        <f>IS!G10</f>
        <v>730</v>
      </c>
      <c r="H11" s="238">
        <f>IS!H10</f>
        <v>821</v>
      </c>
      <c r="I11" s="238">
        <f>IS!I10</f>
        <v>856</v>
      </c>
      <c r="J11" s="238">
        <f>IS!J10</f>
        <v>644</v>
      </c>
      <c r="K11" s="238">
        <f>IS!K10</f>
        <v>815</v>
      </c>
      <c r="L11" s="232">
        <f>IS!L10</f>
        <v>176</v>
      </c>
      <c r="M11" s="232">
        <f>IS!M10</f>
        <v>176</v>
      </c>
      <c r="N11" s="232">
        <f>IS!N10</f>
        <v>174</v>
      </c>
      <c r="O11" s="232">
        <f>IS!O10</f>
        <v>174</v>
      </c>
      <c r="P11" s="232">
        <f>IS!P10</f>
        <v>174</v>
      </c>
      <c r="Q11" s="232">
        <f>IS!Q10</f>
        <v>174</v>
      </c>
      <c r="R11" s="232">
        <f>IS!R10</f>
        <v>174</v>
      </c>
      <c r="S11" s="232">
        <f>IS!S10</f>
        <v>174</v>
      </c>
      <c r="T11" s="232">
        <f>IS!T10</f>
        <v>174</v>
      </c>
      <c r="U11" s="232">
        <f>IS!U10</f>
        <v>174</v>
      </c>
    </row>
    <row r="12" spans="1:59" x14ac:dyDescent="0.45">
      <c r="A12" s="187" t="s">
        <v>255</v>
      </c>
      <c r="B12" s="343">
        <v>0</v>
      </c>
      <c r="C12" s="343">
        <f>Leases!E15</f>
        <v>191.59415511069261</v>
      </c>
      <c r="D12" s="343">
        <f>Leases!F15</f>
        <v>197.80476208053591</v>
      </c>
      <c r="E12" s="343">
        <f>Leases!G15</f>
        <v>198.12388361857302</v>
      </c>
      <c r="F12" s="343">
        <f>Leases!H15</f>
        <v>187.53400763490885</v>
      </c>
      <c r="G12" s="343">
        <f>Leases!I15</f>
        <v>180.94349703555932</v>
      </c>
      <c r="H12" s="343">
        <f>Leases!J15</f>
        <v>183.23548686563055</v>
      </c>
      <c r="I12" s="343">
        <f>Leases!K15</f>
        <v>177.37844117348172</v>
      </c>
      <c r="J12" s="343">
        <f>Leases!L15</f>
        <v>175.89171969556244</v>
      </c>
      <c r="K12" s="344">
        <f>Leases!M15</f>
        <v>167.7585558557638</v>
      </c>
      <c r="L12" s="211">
        <f>BS!L15*Inputs!$B$20</f>
        <v>129.53418616621781</v>
      </c>
      <c r="M12" s="211">
        <f>BS!M15*Inputs!$B$20</f>
        <v>135.08837738108284</v>
      </c>
      <c r="N12" s="211">
        <f>BS!N15*Inputs!$B$20</f>
        <v>140.65908860465623</v>
      </c>
      <c r="O12" s="211">
        <f>BS!O15*Inputs!$B$20</f>
        <v>146.24170602500197</v>
      </c>
      <c r="P12" s="211">
        <f>BS!P15*Inputs!$B$20</f>
        <v>151.84202071563524</v>
      </c>
      <c r="Q12" s="211">
        <f>BS!Q15*Inputs!$B$20</f>
        <v>157.46567486349474</v>
      </c>
      <c r="R12" s="211">
        <f>BS!R15*Inputs!$B$20</f>
        <v>163.1181722996194</v>
      </c>
      <c r="S12" s="211">
        <f>BS!S15*Inputs!$B$20</f>
        <v>168.80488857160736</v>
      </c>
      <c r="T12" s="211">
        <f>BS!T15*Inputs!$B$20</f>
        <v>174.53108058224939</v>
      </c>
      <c r="U12" s="211">
        <f>BS!U15*Inputs!$B$20</f>
        <v>180.3018958175449</v>
      </c>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row>
    <row r="13" spans="1:59" s="1" customFormat="1" x14ac:dyDescent="0.45">
      <c r="A13" s="15" t="s">
        <v>256</v>
      </c>
      <c r="B13" s="220">
        <f t="shared" ref="B13:U13" si="0">B7-B8-B9-B10-B11+B12</f>
        <v>6661</v>
      </c>
      <c r="C13" s="220">
        <f t="shared" si="0"/>
        <v>7957.5941551106926</v>
      </c>
      <c r="D13" s="220">
        <f t="shared" si="0"/>
        <v>9363.8047620805355</v>
      </c>
      <c r="E13" s="220">
        <f t="shared" si="0"/>
        <v>10667.123883618573</v>
      </c>
      <c r="F13" s="220">
        <f t="shared" si="0"/>
        <v>11961.534007634909</v>
      </c>
      <c r="G13" s="220">
        <f t="shared" si="0"/>
        <v>13607.94349703556</v>
      </c>
      <c r="H13" s="220">
        <f t="shared" si="0"/>
        <v>14864.235486865631</v>
      </c>
      <c r="I13" s="220">
        <f t="shared" si="0"/>
        <v>15954.378441173481</v>
      </c>
      <c r="J13" s="220">
        <f t="shared" si="0"/>
        <v>16018.891719695563</v>
      </c>
      <c r="K13" s="220">
        <f t="shared" si="0"/>
        <v>18445.758555855762</v>
      </c>
      <c r="L13" s="210">
        <f t="shared" si="0"/>
        <v>21726.894961323764</v>
      </c>
      <c r="M13" s="210">
        <f t="shared" si="0"/>
        <v>22247.26339190295</v>
      </c>
      <c r="N13" s="210">
        <f t="shared" si="0"/>
        <v>22760.079683921678</v>
      </c>
      <c r="O13" s="210">
        <f t="shared" si="0"/>
        <v>23283.995850745821</v>
      </c>
      <c r="P13" s="210">
        <f t="shared" si="0"/>
        <v>23672.844894774178</v>
      </c>
      <c r="Q13" s="210">
        <f t="shared" si="0"/>
        <v>24069.257466706389</v>
      </c>
      <c r="R13" s="210">
        <f t="shared" si="0"/>
        <v>24473.317472489314</v>
      </c>
      <c r="S13" s="210">
        <f t="shared" si="0"/>
        <v>24885.112398684221</v>
      </c>
      <c r="T13" s="210">
        <f t="shared" si="0"/>
        <v>25304.733261958187</v>
      </c>
      <c r="U13" s="210">
        <f t="shared" si="0"/>
        <v>25732.274563172428</v>
      </c>
    </row>
    <row r="14" spans="1:59" s="1" customFormat="1" x14ac:dyDescent="0.45">
      <c r="A14" s="15"/>
      <c r="B14" s="12"/>
      <c r="C14" s="12"/>
      <c r="D14" s="12"/>
      <c r="E14" s="12"/>
      <c r="F14" s="12"/>
      <c r="G14" s="12"/>
      <c r="H14" s="12"/>
      <c r="I14" s="12"/>
      <c r="J14" s="12"/>
      <c r="K14" s="12"/>
      <c r="L14" s="20"/>
    </row>
    <row r="15" spans="1:59" s="1" customFormat="1" x14ac:dyDescent="0.45">
      <c r="A15" s="8" t="s">
        <v>257</v>
      </c>
      <c r="B15" s="47">
        <f>IS!B24</f>
        <v>2185</v>
      </c>
      <c r="C15" s="47">
        <f>IS!C24</f>
        <v>2686</v>
      </c>
      <c r="D15" s="47">
        <f>IS!D24</f>
        <v>3082</v>
      </c>
      <c r="E15" s="47">
        <f>IS!E24</f>
        <v>3631</v>
      </c>
      <c r="F15" s="47">
        <f>IS!F24</f>
        <v>4012</v>
      </c>
      <c r="G15" s="47">
        <f>IS!G24</f>
        <v>4534</v>
      </c>
      <c r="H15" s="47">
        <f>IS!H24</f>
        <v>5068</v>
      </c>
      <c r="I15" s="47">
        <f>IS!I24</f>
        <v>3435</v>
      </c>
      <c r="J15" s="47">
        <f>IS!J24</f>
        <v>3473</v>
      </c>
      <c r="K15" s="47">
        <f>IS!K24</f>
        <v>4112</v>
      </c>
      <c r="L15" s="211">
        <f>IS!L24</f>
        <v>5049.0094969304528</v>
      </c>
      <c r="M15" s="211">
        <f>IS!M24</f>
        <v>5205.1538565499422</v>
      </c>
      <c r="N15" s="211">
        <f>IS!N24</f>
        <v>5322.3834706994621</v>
      </c>
      <c r="O15" s="211">
        <f>IS!O24</f>
        <v>5445.0963400174314</v>
      </c>
      <c r="P15" s="211">
        <f>IS!P24</f>
        <v>5531.8626113372393</v>
      </c>
      <c r="Q15" s="211">
        <f>IS!Q24</f>
        <v>5619.9698080589478</v>
      </c>
      <c r="R15" s="211">
        <f>IS!R24</f>
        <v>5710.2948261139618</v>
      </c>
      <c r="S15" s="211">
        <f>IS!S24</f>
        <v>5804.1352400787109</v>
      </c>
      <c r="T15" s="211">
        <f>IS!T24</f>
        <v>5897.3917248102725</v>
      </c>
      <c r="U15" s="211">
        <f>IS!U24</f>
        <v>5993.8338834805299</v>
      </c>
    </row>
    <row r="16" spans="1:59" s="1" customFormat="1" x14ac:dyDescent="0.45">
      <c r="A16" s="207" t="s">
        <v>258</v>
      </c>
      <c r="B16" s="47">
        <f>B12*Inputs!D64</f>
        <v>0</v>
      </c>
      <c r="C16" s="47">
        <f>C12*Inputs!E64</f>
        <v>68.773307027685249</v>
      </c>
      <c r="D16" s="47">
        <f>D12*Inputs!F64</f>
        <v>72.748792856831088</v>
      </c>
      <c r="E16" s="47">
        <f>E12*Inputs!G64</f>
        <v>69.808084494715729</v>
      </c>
      <c r="F16" s="47">
        <f>F12*Inputs!H64</f>
        <v>67.894083156091668</v>
      </c>
      <c r="G16" s="47">
        <f>G12*Inputs!I64</f>
        <v>67.316021993775053</v>
      </c>
      <c r="H16" s="47">
        <f>H12*Inputs!J64</f>
        <v>66.322203524587266</v>
      </c>
      <c r="I16" s="47">
        <f>I12*Inputs!K64</f>
        <v>41.56621756270583</v>
      </c>
      <c r="J16" s="47">
        <f>J12*Inputs!L64</f>
        <v>39.230487532506693</v>
      </c>
      <c r="K16" s="47">
        <f>K12*Inputs!M64</f>
        <v>46.628143779205409</v>
      </c>
      <c r="L16" s="211">
        <f>L12*Inputs!$N$64</f>
        <v>31.749779178838171</v>
      </c>
      <c r="M16" s="211">
        <f>M12*Inputs!$N$64</f>
        <v>33.111152186290603</v>
      </c>
      <c r="N16" s="211">
        <f>N12*Inputs!$N$64</f>
        <v>34.4765743690538</v>
      </c>
      <c r="O16" s="211">
        <f>O12*Inputs!$N$64</f>
        <v>35.844914847979339</v>
      </c>
      <c r="P16" s="211">
        <f>P12*Inputs!$N$64</f>
        <v>37.217593057664047</v>
      </c>
      <c r="Q16" s="211">
        <f>Q12*Inputs!$N$64</f>
        <v>38.59599193951275</v>
      </c>
      <c r="R16" s="211">
        <f>R12*Inputs!$N$64</f>
        <v>39.981460522884383</v>
      </c>
      <c r="S16" s="211">
        <f>S12*Inputs!$N$64</f>
        <v>41.375316393925559</v>
      </c>
      <c r="T16" s="211">
        <f>T12*Inputs!$N$64</f>
        <v>42.778848058070338</v>
      </c>
      <c r="U16" s="211">
        <f>U12*Inputs!$N$64</f>
        <v>44.193317201894637</v>
      </c>
    </row>
    <row r="17" spans="1:59" s="1" customFormat="1" x14ac:dyDescent="0.45">
      <c r="A17" s="207" t="s">
        <v>259</v>
      </c>
      <c r="B17" s="47">
        <f>IS!B13*Inputs!D64</f>
        <v>0</v>
      </c>
      <c r="C17" s="47">
        <f>IS!C13*Inputs!E64</f>
        <v>0</v>
      </c>
      <c r="D17" s="47">
        <f>IS!D13*Inputs!F64</f>
        <v>0</v>
      </c>
      <c r="E17" s="47">
        <f>IS!E13*Inputs!G64</f>
        <v>0</v>
      </c>
      <c r="F17" s="47">
        <f>IS!F13*Inputs!H64</f>
        <v>0</v>
      </c>
      <c r="G17" s="47">
        <f>IS!G13*Inputs!I64</f>
        <v>0</v>
      </c>
      <c r="H17" s="47">
        <f>IS!H13*Inputs!J64</f>
        <v>0</v>
      </c>
      <c r="I17" s="47">
        <f>IS!I13*Inputs!K64</f>
        <v>57.881079967023901</v>
      </c>
      <c r="J17" s="47">
        <f>IS!J13*Inputs!L64</f>
        <v>0</v>
      </c>
      <c r="K17" s="47">
        <f>IS!K13*Inputs!M64</f>
        <v>0</v>
      </c>
      <c r="L17" s="211">
        <f>IS!L13*Inputs!$N$64</f>
        <v>0</v>
      </c>
      <c r="M17" s="211">
        <f>IS!M13*Inputs!$N$64</f>
        <v>0</v>
      </c>
      <c r="N17" s="211">
        <f>IS!N13*Inputs!$N$64</f>
        <v>0</v>
      </c>
      <c r="O17" s="211">
        <f>IS!O13*Inputs!$N$64</f>
        <v>0</v>
      </c>
      <c r="P17" s="211">
        <f>IS!P13*Inputs!$N$64</f>
        <v>0</v>
      </c>
      <c r="Q17" s="211">
        <f>IS!Q13*Inputs!$N$64</f>
        <v>0</v>
      </c>
      <c r="R17" s="211">
        <f>IS!R13*Inputs!$N$64</f>
        <v>0</v>
      </c>
      <c r="S17" s="211">
        <f>IS!S13*Inputs!$N$64</f>
        <v>0</v>
      </c>
      <c r="T17" s="211">
        <f>IS!T13*Inputs!$N$64</f>
        <v>0</v>
      </c>
      <c r="U17" s="211">
        <f>IS!U13*Inputs!$N$64</f>
        <v>0</v>
      </c>
    </row>
    <row r="18" spans="1:59" s="1" customFormat="1" x14ac:dyDescent="0.45">
      <c r="A18" s="207" t="s">
        <v>260</v>
      </c>
      <c r="B18" s="47">
        <f>IS!B15*Inputs!D64</f>
        <v>4.1776532630191161</v>
      </c>
      <c r="C18" s="47">
        <f>IS!C15*Inputs!E64</f>
        <v>7.1790610718737016</v>
      </c>
      <c r="D18" s="47">
        <f>IS!D15*Inputs!F64</f>
        <v>4.4133695523798275</v>
      </c>
      <c r="E18" s="47">
        <f>IS!E15*Inputs!G64</f>
        <v>118.74047714514836</v>
      </c>
      <c r="F18" s="47">
        <f>IS!F15*Inputs!H64</f>
        <v>60.097994737319659</v>
      </c>
      <c r="G18" s="47">
        <f>IS!G15*Inputs!I64</f>
        <v>13.393002962132735</v>
      </c>
      <c r="H18" s="47">
        <f>IS!H15*Inputs!J64</f>
        <v>26.784348080011682</v>
      </c>
      <c r="I18" s="47">
        <f>IS!I15*Inputs!K64</f>
        <v>21.793281121187139</v>
      </c>
      <c r="J18" s="47">
        <f>IS!J15*Inputs!L64</f>
        <v>16.281753312945973</v>
      </c>
      <c r="K18" s="47">
        <f>IS!K15*Inputs!M64</f>
        <v>13.0635528330781</v>
      </c>
      <c r="L18" s="211">
        <f>IS!L15*Inputs!$N$64</f>
        <v>21.348848889421713</v>
      </c>
      <c r="M18" s="211">
        <f>IS!M15*Inputs!$N$64</f>
        <v>21.348848889421713</v>
      </c>
      <c r="N18" s="211">
        <f>IS!N15*Inputs!$N$64</f>
        <v>21.348848889421713</v>
      </c>
      <c r="O18" s="211">
        <f>IS!O15*Inputs!$N$64</f>
        <v>21.348848889421713</v>
      </c>
      <c r="P18" s="211">
        <f>IS!P15*Inputs!$N$64</f>
        <v>21.348848889421713</v>
      </c>
      <c r="Q18" s="211">
        <f>IS!Q15*Inputs!$N$64</f>
        <v>21.348848889421713</v>
      </c>
      <c r="R18" s="211">
        <f>IS!R15*Inputs!$N$64</f>
        <v>21.348848889421713</v>
      </c>
      <c r="S18" s="211">
        <f>IS!S15*Inputs!$N$64</f>
        <v>21.348848889421713</v>
      </c>
      <c r="T18" s="211">
        <f>IS!T15*Inputs!$N$64</f>
        <v>21.348848889421713</v>
      </c>
      <c r="U18" s="211">
        <f>IS!U15*Inputs!$N$64</f>
        <v>21.348848889421713</v>
      </c>
    </row>
    <row r="19" spans="1:59" s="1" customFormat="1" x14ac:dyDescent="0.45">
      <c r="A19" s="207" t="s">
        <v>261</v>
      </c>
      <c r="B19" s="47">
        <f>IS!B16*Inputs!D64</f>
        <v>194.74291364535264</v>
      </c>
      <c r="C19" s="47">
        <f>IS!C16*Inputs!E64</f>
        <v>226.85832987120895</v>
      </c>
      <c r="D19" s="47">
        <f>IS!D16*Inputs!F64</f>
        <v>261.49214597850482</v>
      </c>
      <c r="E19" s="47">
        <f>IS!E16*Inputs!G64</f>
        <v>292.44687249398555</v>
      </c>
      <c r="F19" s="47">
        <f>IS!F16*Inputs!H64</f>
        <v>332.71118773251067</v>
      </c>
      <c r="G19" s="47">
        <f>IS!G16*Inputs!I64</f>
        <v>361.61107997758387</v>
      </c>
      <c r="H19" s="47">
        <f>IS!H16*Inputs!J64</f>
        <v>382.58183676449119</v>
      </c>
      <c r="I19" s="47">
        <f>IS!I16*Inputs!K64</f>
        <v>246.28751030502883</v>
      </c>
      <c r="J19" s="47">
        <f>IS!J16*Inputs!L64</f>
        <v>267.8682976554536</v>
      </c>
      <c r="K19" s="47">
        <f>IS!K16*Inputs!M64</f>
        <v>374.39586523736602</v>
      </c>
      <c r="L19" s="211">
        <f>IS!L16*Inputs!$N$64</f>
        <v>266.01089729952349</v>
      </c>
      <c r="M19" s="211">
        <f>IS!M16*Inputs!$N$64</f>
        <v>236.05128397522887</v>
      </c>
      <c r="N19" s="211">
        <f>IS!N16*Inputs!$N$64</f>
        <v>243.15128238854061</v>
      </c>
      <c r="O19" s="211">
        <f>IS!O16*Inputs!$N$64</f>
        <v>247.48576807102356</v>
      </c>
      <c r="P19" s="211">
        <f>IS!P16*Inputs!$N$64</f>
        <v>254.65657148937785</v>
      </c>
      <c r="Q19" s="211">
        <f>IS!Q16*Inputs!$N$64</f>
        <v>262.33460500232724</v>
      </c>
      <c r="R19" s="211">
        <f>IS!R16*Inputs!$N$64</f>
        <v>269.66218961214548</v>
      </c>
      <c r="S19" s="211">
        <f>IS!S16*Inputs!$N$64</f>
        <v>275.36187675414692</v>
      </c>
      <c r="T19" s="211">
        <f>IS!T16*Inputs!$N$64</f>
        <v>283.55401191853963</v>
      </c>
      <c r="U19" s="211">
        <f>IS!U16*Inputs!$N$64</f>
        <v>290.49089310112248</v>
      </c>
    </row>
    <row r="20" spans="1:59" s="1" customFormat="1" x14ac:dyDescent="0.45">
      <c r="A20" s="207" t="s">
        <v>262</v>
      </c>
      <c r="B20" s="47">
        <f>Inputs!D64*IS!B17</f>
        <v>0</v>
      </c>
      <c r="C20" s="47">
        <f>Inputs!E64*IS!C17</f>
        <v>24.049854590776899</v>
      </c>
      <c r="D20" s="47">
        <f>Inputs!F64*IS!D17</f>
        <v>0</v>
      </c>
      <c r="E20" s="47">
        <f>Inputs!G64*IS!E17</f>
        <v>0</v>
      </c>
      <c r="F20" s="47">
        <f>Inputs!H64*IS!F17</f>
        <v>0</v>
      </c>
      <c r="G20" s="47">
        <f>Inputs!I64*IS!G17</f>
        <v>0</v>
      </c>
      <c r="H20" s="47">
        <f>Inputs!J64*IS!H17</f>
        <v>0</v>
      </c>
      <c r="I20" s="47">
        <f>ABS(Inputs!K64*IS!I17)</f>
        <v>3.7493816982687549</v>
      </c>
      <c r="J20" s="47">
        <f>Inputs!L64*IS!J17</f>
        <v>0</v>
      </c>
      <c r="K20" s="47">
        <f>Inputs!M64*IS!K17</f>
        <v>0</v>
      </c>
      <c r="L20" s="211">
        <f>Inputs!$N$64*IS!L17</f>
        <v>0</v>
      </c>
      <c r="M20" s="211">
        <f>Inputs!$N$64*IS!M17</f>
        <v>0</v>
      </c>
      <c r="N20" s="211">
        <f>Inputs!$N$64*IS!N17</f>
        <v>0</v>
      </c>
      <c r="O20" s="211">
        <f>Inputs!$N$64*IS!O17</f>
        <v>0</v>
      </c>
      <c r="P20" s="211">
        <f>Inputs!$N$64*IS!P17</f>
        <v>0</v>
      </c>
      <c r="Q20" s="211">
        <f>Inputs!$N$64*IS!Q17</f>
        <v>0</v>
      </c>
      <c r="R20" s="211">
        <f>Inputs!$N$64*IS!R17</f>
        <v>0</v>
      </c>
      <c r="S20" s="211">
        <f>Inputs!$N$64*IS!S17</f>
        <v>0</v>
      </c>
      <c r="T20" s="211">
        <f>Inputs!$N$64*IS!T17</f>
        <v>0</v>
      </c>
      <c r="U20" s="211">
        <f>Inputs!$N$64*IS!U17</f>
        <v>0</v>
      </c>
    </row>
    <row r="21" spans="1:59" s="1" customFormat="1" x14ac:dyDescent="0.45">
      <c r="A21" s="4" t="s">
        <v>263</v>
      </c>
      <c r="B21" s="239">
        <f t="shared" ref="B21:U21" si="1">B15+B16+B17-B18+B19+B20</f>
        <v>2375.5652603823332</v>
      </c>
      <c r="C21" s="239">
        <f t="shared" si="1"/>
        <v>2998.5024304177973</v>
      </c>
      <c r="D21" s="239">
        <f t="shared" si="1"/>
        <v>3411.8275692829566</v>
      </c>
      <c r="E21" s="239">
        <f t="shared" si="1"/>
        <v>3874.5144798435531</v>
      </c>
      <c r="F21" s="239">
        <f t="shared" si="1"/>
        <v>4352.5072761512829</v>
      </c>
      <c r="G21" s="239">
        <f t="shared" si="1"/>
        <v>4949.5340990092272</v>
      </c>
      <c r="H21" s="239">
        <f t="shared" si="1"/>
        <v>5490.1196922090667</v>
      </c>
      <c r="I21" s="239">
        <f t="shared" si="1"/>
        <v>3762.6909084118402</v>
      </c>
      <c r="J21" s="239">
        <f t="shared" si="1"/>
        <v>3763.8170318750144</v>
      </c>
      <c r="K21" s="239">
        <f t="shared" si="1"/>
        <v>4519.960456183494</v>
      </c>
      <c r="L21" s="241">
        <f t="shared" si="1"/>
        <v>5325.4213245193923</v>
      </c>
      <c r="M21" s="241">
        <f t="shared" si="1"/>
        <v>5452.96744382204</v>
      </c>
      <c r="N21" s="241">
        <f t="shared" si="1"/>
        <v>5578.6624785676349</v>
      </c>
      <c r="O21" s="241">
        <f t="shared" si="1"/>
        <v>5707.0781740470129</v>
      </c>
      <c r="P21" s="241">
        <f t="shared" si="1"/>
        <v>5802.3879269948593</v>
      </c>
      <c r="Q21" s="241">
        <f t="shared" si="1"/>
        <v>5899.5515561113662</v>
      </c>
      <c r="R21" s="241">
        <f t="shared" si="1"/>
        <v>5998.589627359569</v>
      </c>
      <c r="S21" s="241">
        <f t="shared" si="1"/>
        <v>6099.5235843373612</v>
      </c>
      <c r="T21" s="241">
        <f t="shared" si="1"/>
        <v>6202.3757358974608</v>
      </c>
      <c r="U21" s="241">
        <f t="shared" si="1"/>
        <v>6307.1692448941249</v>
      </c>
    </row>
    <row r="22" spans="1:59" s="1" customFormat="1" x14ac:dyDescent="0.45">
      <c r="A22" s="4"/>
      <c r="B22" s="11"/>
      <c r="C22" s="11"/>
      <c r="D22" s="11"/>
      <c r="E22" s="11"/>
      <c r="F22" s="11"/>
      <c r="G22" s="11"/>
      <c r="H22" s="11"/>
      <c r="I22" s="11"/>
      <c r="J22" s="11"/>
      <c r="K22" s="11"/>
    </row>
    <row r="23" spans="1:59" x14ac:dyDescent="0.45">
      <c r="A23" s="8" t="s">
        <v>264</v>
      </c>
      <c r="B23" s="47">
        <f>CF_H!B20</f>
        <v>170</v>
      </c>
      <c r="C23" s="47">
        <f>CF_H!C20</f>
        <v>107</v>
      </c>
      <c r="D23" s="47">
        <f>CF_H!D20</f>
        <v>-31</v>
      </c>
      <c r="E23" s="47">
        <f>CF_H!E20</f>
        <v>159</v>
      </c>
      <c r="F23" s="47">
        <f>CF_H!F20</f>
        <v>15</v>
      </c>
      <c r="G23" s="47">
        <f>CF_H!G20</f>
        <v>-117</v>
      </c>
      <c r="H23" s="47">
        <f>CF_H!H20</f>
        <v>92</v>
      </c>
      <c r="I23" s="47">
        <f>CF_H!I20</f>
        <v>26</v>
      </c>
      <c r="J23" s="47">
        <f>CF_H!J20</f>
        <v>202</v>
      </c>
      <c r="K23" s="47">
        <f>CF_H!K20</f>
        <v>-569</v>
      </c>
      <c r="L23" s="211">
        <f>CF_F!B16</f>
        <v>95.201841131854962</v>
      </c>
      <c r="M23" s="211">
        <f>CF_F!C16</f>
        <v>100.11918895063286</v>
      </c>
      <c r="N23" s="211">
        <f>CF_F!D16</f>
        <v>105.90864804992702</v>
      </c>
      <c r="O23" s="211">
        <f>CF_F!E16</f>
        <v>111.78821736041618</v>
      </c>
      <c r="P23" s="211">
        <f>CF_F!F16</f>
        <v>118.62326519816202</v>
      </c>
      <c r="Q23" s="211">
        <f>CF_F!G16</f>
        <v>125.734215205282</v>
      </c>
      <c r="R23" s="211">
        <f>CF_F!H16</f>
        <v>133.10337870473177</v>
      </c>
      <c r="S23" s="211">
        <f>CF_F!I16</f>
        <v>140.69769861088821</v>
      </c>
      <c r="T23" s="211">
        <f>CF_F!J16</f>
        <v>148.61230752706206</v>
      </c>
      <c r="U23" s="211">
        <f>CF_F!K16</f>
        <v>156.7586358880626</v>
      </c>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row>
    <row r="24" spans="1:59" x14ac:dyDescent="0.45">
      <c r="A24" s="8"/>
      <c r="B24" s="47"/>
      <c r="C24" s="47"/>
      <c r="D24" s="47"/>
      <c r="E24" s="47"/>
      <c r="F24" s="47"/>
      <c r="G24" s="47"/>
      <c r="H24" s="47"/>
      <c r="I24" s="47"/>
      <c r="J24" s="47"/>
      <c r="K24" s="47"/>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row>
    <row r="25" spans="1:59" s="1" customFormat="1" x14ac:dyDescent="0.45">
      <c r="A25" s="1" t="s">
        <v>265</v>
      </c>
      <c r="B25" s="220">
        <f t="shared" ref="B25:K25" si="2">B13-B21+B23</f>
        <v>4455.4347396176672</v>
      </c>
      <c r="C25" s="220">
        <f t="shared" si="2"/>
        <v>5066.0917246928948</v>
      </c>
      <c r="D25" s="220">
        <f t="shared" si="2"/>
        <v>5920.9771927975789</v>
      </c>
      <c r="E25" s="220">
        <f t="shared" si="2"/>
        <v>6951.6094037750199</v>
      </c>
      <c r="F25" s="220">
        <f t="shared" si="2"/>
        <v>7624.0267314836265</v>
      </c>
      <c r="G25" s="220">
        <f t="shared" si="2"/>
        <v>8541.4093980263315</v>
      </c>
      <c r="H25" s="220">
        <f t="shared" si="2"/>
        <v>9466.1157946565654</v>
      </c>
      <c r="I25" s="220">
        <f t="shared" si="2"/>
        <v>12217.687532761642</v>
      </c>
      <c r="J25" s="220">
        <f t="shared" si="2"/>
        <v>12457.074687820548</v>
      </c>
      <c r="K25" s="220">
        <f t="shared" si="2"/>
        <v>13356.798099672269</v>
      </c>
      <c r="L25" s="210">
        <f t="shared" ref="L25:U25" si="3">L13-L21+L23</f>
        <v>16496.675477936224</v>
      </c>
      <c r="M25" s="210">
        <f t="shared" si="3"/>
        <v>16894.415137031545</v>
      </c>
      <c r="N25" s="210">
        <f t="shared" si="3"/>
        <v>17287.325853403971</v>
      </c>
      <c r="O25" s="210">
        <f t="shared" si="3"/>
        <v>17688.705894059225</v>
      </c>
      <c r="P25" s="210">
        <f t="shared" si="3"/>
        <v>17989.080232977482</v>
      </c>
      <c r="Q25" s="210">
        <f t="shared" si="3"/>
        <v>18295.440125800305</v>
      </c>
      <c r="R25" s="210">
        <f t="shared" si="3"/>
        <v>18607.831223834477</v>
      </c>
      <c r="S25" s="210">
        <f t="shared" si="3"/>
        <v>18926.286512957751</v>
      </c>
      <c r="T25" s="210">
        <f t="shared" si="3"/>
        <v>19250.969833587787</v>
      </c>
      <c r="U25" s="210">
        <f t="shared" si="3"/>
        <v>19581.863954166365</v>
      </c>
    </row>
    <row r="26" spans="1:59" s="1" customFormat="1" x14ac:dyDescent="0.45">
      <c r="A26" s="1" t="s">
        <v>266</v>
      </c>
      <c r="B26" s="156"/>
      <c r="C26" s="156">
        <f t="shared" ref="C26:I26" si="4">(C25-B25)/B25</f>
        <v>0.13705890014396882</v>
      </c>
      <c r="D26" s="156">
        <f t="shared" si="4"/>
        <v>0.16874654360043334</v>
      </c>
      <c r="E26" s="156">
        <f t="shared" si="4"/>
        <v>0.17406454668177529</v>
      </c>
      <c r="F26" s="156">
        <f t="shared" si="4"/>
        <v>9.6728295370487202E-2</v>
      </c>
      <c r="G26" s="156">
        <f t="shared" si="4"/>
        <v>0.12032783971681897</v>
      </c>
      <c r="H26" s="156">
        <f t="shared" si="4"/>
        <v>0.1082615706072942</v>
      </c>
      <c r="I26" s="156">
        <f t="shared" si="4"/>
        <v>0.29067590105524421</v>
      </c>
      <c r="J26" s="156">
        <f t="shared" ref="J26:U26" si="5">(J25-I25)/I25</f>
        <v>1.9593491355626141E-2</v>
      </c>
      <c r="K26" s="156">
        <f t="shared" si="5"/>
        <v>7.22258984873385E-2</v>
      </c>
      <c r="L26" s="156">
        <f t="shared" si="5"/>
        <v>0.23507710117599193</v>
      </c>
      <c r="M26" s="156">
        <f t="shared" si="5"/>
        <v>2.4110291775290442E-2</v>
      </c>
      <c r="N26" s="156">
        <f t="shared" si="5"/>
        <v>2.325684039284609E-2</v>
      </c>
      <c r="O26" s="156">
        <f t="shared" si="5"/>
        <v>2.321816827304268E-2</v>
      </c>
      <c r="P26" s="156">
        <f t="shared" si="5"/>
        <v>1.6981137044012787E-2</v>
      </c>
      <c r="Q26" s="156">
        <f t="shared" si="5"/>
        <v>1.7030325556123022E-2</v>
      </c>
      <c r="R26" s="156">
        <f t="shared" si="5"/>
        <v>1.7074806393623534E-2</v>
      </c>
      <c r="S26" s="156">
        <f t="shared" si="5"/>
        <v>1.7114046515822323E-2</v>
      </c>
      <c r="T26" s="156">
        <f t="shared" si="5"/>
        <v>1.7155151931560583E-2</v>
      </c>
      <c r="U26" s="156">
        <f t="shared" si="5"/>
        <v>1.718843899496721E-2</v>
      </c>
    </row>
    <row r="27" spans="1:59" s="1" customFormat="1" x14ac:dyDescent="0.45">
      <c r="A27" s="8"/>
      <c r="B27" s="11"/>
      <c r="C27" s="11"/>
      <c r="D27" s="11"/>
      <c r="E27" s="11"/>
      <c r="F27" s="11"/>
      <c r="G27" s="2"/>
      <c r="H27" s="30"/>
    </row>
    <row r="28" spans="1:59" x14ac:dyDescent="0.45">
      <c r="A28" s="15" t="s">
        <v>267</v>
      </c>
      <c r="B28" s="11"/>
      <c r="C28" s="11"/>
      <c r="D28" s="11"/>
      <c r="E28" s="11"/>
      <c r="F28" s="11"/>
      <c r="G28" s="2"/>
      <c r="H28" s="30"/>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row>
    <row r="29" spans="1:59" x14ac:dyDescent="0.45">
      <c r="A29" s="4" t="s">
        <v>268</v>
      </c>
      <c r="B29" s="11"/>
      <c r="C29" s="11"/>
      <c r="D29" s="11"/>
      <c r="E29" s="11"/>
      <c r="F29" s="11"/>
      <c r="G29" s="2"/>
      <c r="H29" s="30"/>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row>
    <row r="30" spans="1:59" x14ac:dyDescent="0.45">
      <c r="A30" s="6" t="s">
        <v>269</v>
      </c>
      <c r="B30" s="47">
        <f>IS!B5*Inputs!$B$22</f>
        <v>1156.7360424387493</v>
      </c>
      <c r="C30" s="47">
        <f>IS!C5*Inputs!$B$22</f>
        <v>1228.3634649686237</v>
      </c>
      <c r="D30" s="47">
        <f>IS!D5*Inputs!$B$22</f>
        <v>1295.0448323983624</v>
      </c>
      <c r="E30" s="47">
        <f>IS!E5*Inputs!$B$22</f>
        <v>1366.75441531196</v>
      </c>
      <c r="F30" s="47">
        <f>IS!F5*Inputs!$B$22</f>
        <v>1454.5510013585574</v>
      </c>
      <c r="G30" s="47">
        <f>IS!G5*Inputs!$B$22</f>
        <v>1554.3922996589743</v>
      </c>
      <c r="H30" s="47">
        <f>IS!H5*Inputs!$B$22</f>
        <v>1658.0622718408915</v>
      </c>
      <c r="I30" s="47">
        <f>IS!I5*Inputs!$B$22</f>
        <v>1778</v>
      </c>
      <c r="J30" s="47">
        <f>IS!J5*Inputs!$B$22</f>
        <v>1811.2256591776568</v>
      </c>
      <c r="K30" s="47">
        <f>IS!K5*Inputs!$B$22</f>
        <v>2170.8416587340462</v>
      </c>
      <c r="L30" s="211">
        <f>IS!L5*Inputs!$B$22</f>
        <v>2228.9149380944314</v>
      </c>
      <c r="M30" s="211">
        <f>IS!M5*Inputs!$B$22</f>
        <v>2284.1455120735086</v>
      </c>
      <c r="N30" s="211">
        <f>IS!N5*Inputs!$B$22</f>
        <v>2338.4494854108952</v>
      </c>
      <c r="O30" s="211">
        <f>IS!O5*Inputs!$B$22</f>
        <v>2394.0373071472836</v>
      </c>
      <c r="P30" s="211">
        <f>IS!P5*Inputs!$B$22</f>
        <v>2436.5501080479057</v>
      </c>
      <c r="Q30" s="211">
        <f>IS!Q5*Inputs!$B$22</f>
        <v>2479.8104450267183</v>
      </c>
      <c r="R30" s="211">
        <f>IS!R5*Inputs!$B$22</f>
        <v>2523.8313559611925</v>
      </c>
      <c r="S30" s="211">
        <f>IS!S5*Inputs!$B$22</f>
        <v>2568.6261045716433</v>
      </c>
      <c r="T30" s="211">
        <f>IS!T5*Inputs!$B$22</f>
        <v>2614.2081843105029</v>
      </c>
      <c r="U30" s="211">
        <f>IS!U5*Inputs!$B$22</f>
        <v>2660.5913223182347</v>
      </c>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row>
    <row r="31" spans="1:59" x14ac:dyDescent="0.45">
      <c r="A31" s="2" t="s">
        <v>270</v>
      </c>
      <c r="B31" s="47">
        <f>BS!B8</f>
        <v>1245</v>
      </c>
      <c r="C31" s="47">
        <f>BS!C8</f>
        <v>1395</v>
      </c>
      <c r="D31" s="47">
        <f>BS!D8</f>
        <v>1398</v>
      </c>
      <c r="E31" s="47">
        <f>BS!E8</f>
        <v>1484</v>
      </c>
      <c r="F31" s="47">
        <f>BS!F8</f>
        <v>1890</v>
      </c>
      <c r="G31" s="47">
        <f>BS!G8</f>
        <v>2029</v>
      </c>
      <c r="H31" s="47">
        <f>BS!H8</f>
        <v>1952</v>
      </c>
      <c r="I31" s="47">
        <f>BS!I8</f>
        <v>1936</v>
      </c>
      <c r="J31" s="47">
        <f>BS!J8</f>
        <v>2106</v>
      </c>
      <c r="K31" s="47">
        <f>BS!K8</f>
        <v>2992</v>
      </c>
      <c r="L31" s="211">
        <f>BS!L8</f>
        <v>2627.6914051692333</v>
      </c>
      <c r="M31" s="211">
        <f>BS!M8</f>
        <v>2692.8033132402788</v>
      </c>
      <c r="N31" s="211">
        <f>BS!N8</f>
        <v>2756.8228420102655</v>
      </c>
      <c r="O31" s="211">
        <f>BS!O8</f>
        <v>2822.3559132425244</v>
      </c>
      <c r="P31" s="211">
        <f>BS!P8</f>
        <v>2872.4747040617649</v>
      </c>
      <c r="Q31" s="211">
        <f>BS!Q8</f>
        <v>2923.4747730734312</v>
      </c>
      <c r="R31" s="211">
        <f>BS!R8</f>
        <v>2975.3714907692315</v>
      </c>
      <c r="S31" s="211">
        <f>BS!S8</f>
        <v>3028.1804938893906</v>
      </c>
      <c r="T31" s="211">
        <f>BS!T8</f>
        <v>3081.9176900077582</v>
      </c>
      <c r="U31" s="211">
        <f>BS!U8</f>
        <v>3136.599262195477</v>
      </c>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row>
    <row r="32" spans="1:59" x14ac:dyDescent="0.45">
      <c r="A32" s="6" t="s">
        <v>271</v>
      </c>
      <c r="B32" s="47">
        <f>BS!B9</f>
        <v>10325</v>
      </c>
      <c r="C32" s="47">
        <f>BS!C9</f>
        <v>10710</v>
      </c>
      <c r="D32" s="47">
        <f>BS!D9</f>
        <v>11057</v>
      </c>
      <c r="E32" s="47">
        <f>BS!E9</f>
        <v>11079</v>
      </c>
      <c r="F32" s="47">
        <f>BS!F9</f>
        <v>11809</v>
      </c>
      <c r="G32" s="47">
        <f>BS!G9</f>
        <v>12549</v>
      </c>
      <c r="H32" s="47">
        <f>BS!H9</f>
        <v>12748</v>
      </c>
      <c r="I32" s="47">
        <f>BS!I9</f>
        <v>13925</v>
      </c>
      <c r="J32" s="47">
        <f>BS!J9</f>
        <v>14531</v>
      </c>
      <c r="K32" s="47">
        <f>BS!K9</f>
        <v>16627</v>
      </c>
      <c r="L32" s="211">
        <f>BS!L9</f>
        <v>18206.470061736894</v>
      </c>
      <c r="M32" s="211">
        <f>BS!M9</f>
        <v>18657.610558153636</v>
      </c>
      <c r="N32" s="211">
        <f>BS!N9</f>
        <v>19101.182292499743</v>
      </c>
      <c r="O32" s="211">
        <f>BS!O9</f>
        <v>19555.240899646935</v>
      </c>
      <c r="P32" s="211">
        <f>BS!P9</f>
        <v>19902.49867230087</v>
      </c>
      <c r="Q32" s="211">
        <f>BS!Q9</f>
        <v>20255.862552009421</v>
      </c>
      <c r="R32" s="211">
        <f>BS!R9</f>
        <v>20615.439036208543</v>
      </c>
      <c r="S32" s="211">
        <f>BS!S9</f>
        <v>20981.33646708872</v>
      </c>
      <c r="T32" s="211">
        <f>BS!T9</f>
        <v>21353.665063363798</v>
      </c>
      <c r="U32" s="211">
        <f>BS!U9</f>
        <v>21732.536952584094</v>
      </c>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row>
    <row r="33" spans="1:59" x14ac:dyDescent="0.45">
      <c r="A33" s="6" t="s">
        <v>272</v>
      </c>
      <c r="B33" s="47">
        <f>BS!B10</f>
        <v>963</v>
      </c>
      <c r="C33" s="47">
        <f>BS!C10</f>
        <v>773</v>
      </c>
      <c r="D33" s="47">
        <f>BS!D10</f>
        <v>895</v>
      </c>
      <c r="E33" s="47">
        <f>BS!E10</f>
        <v>1016</v>
      </c>
      <c r="F33" s="47">
        <f>BS!F10</f>
        <v>1078</v>
      </c>
      <c r="G33" s="47">
        <f>BS!G10</f>
        <v>608</v>
      </c>
      <c r="H33" s="47">
        <f>BS!H10</f>
        <v>638</v>
      </c>
      <c r="I33" s="47">
        <f>BS!I10</f>
        <v>890</v>
      </c>
      <c r="J33" s="47">
        <f>BS!J10</f>
        <v>1040</v>
      </c>
      <c r="K33" s="47">
        <f>BS!K10</f>
        <v>963</v>
      </c>
      <c r="L33" s="211">
        <f>BS!L10</f>
        <v>1656.9015996828191</v>
      </c>
      <c r="M33" s="211">
        <f>BS!M10</f>
        <v>1692.8308871366037</v>
      </c>
      <c r="N33" s="211">
        <f>BS!N10</f>
        <v>914.68369178215494</v>
      </c>
      <c r="O33" s="211">
        <f>BS!O10</f>
        <v>921.19326752676795</v>
      </c>
      <c r="P33" s="211">
        <f>BS!P10</f>
        <v>1219.6454421612127</v>
      </c>
      <c r="Q33" s="211">
        <f>BS!Q10</f>
        <v>1423.899252840047</v>
      </c>
      <c r="R33" s="211">
        <f>BS!R10</f>
        <v>1119.5886102572658</v>
      </c>
      <c r="S33" s="211">
        <f>BS!S10</f>
        <v>1523.6305254611373</v>
      </c>
      <c r="T33" s="211">
        <f>BS!T10</f>
        <v>1550.66842248341</v>
      </c>
      <c r="U33" s="211">
        <f>BS!U10</f>
        <v>1578.1814827958772</v>
      </c>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row>
    <row r="34" spans="1:59" x14ac:dyDescent="0.45">
      <c r="A34" s="6" t="s">
        <v>114</v>
      </c>
      <c r="B34" s="47">
        <f t="shared" ref="B34:K34" si="6">SUM(B30:B33)</f>
        <v>13689.73604243875</v>
      </c>
      <c r="C34" s="47">
        <f t="shared" si="6"/>
        <v>14106.363464968625</v>
      </c>
      <c r="D34" s="47">
        <f t="shared" si="6"/>
        <v>14645.044832398362</v>
      </c>
      <c r="E34" s="47">
        <f t="shared" si="6"/>
        <v>14945.75441531196</v>
      </c>
      <c r="F34" s="47">
        <f t="shared" si="6"/>
        <v>16231.551001358557</v>
      </c>
      <c r="G34" s="47">
        <f t="shared" si="6"/>
        <v>16740.392299658975</v>
      </c>
      <c r="H34" s="47">
        <f t="shared" si="6"/>
        <v>16996.062271840892</v>
      </c>
      <c r="I34" s="47">
        <f t="shared" si="6"/>
        <v>18529</v>
      </c>
      <c r="J34" s="47">
        <f t="shared" si="6"/>
        <v>19488.225659177657</v>
      </c>
      <c r="K34" s="47">
        <f t="shared" si="6"/>
        <v>22752.841658734047</v>
      </c>
      <c r="L34" s="211">
        <f t="shared" ref="L34:U34" si="7">SUM(L30:L33)</f>
        <v>24719.97800468338</v>
      </c>
      <c r="M34" s="211">
        <f t="shared" si="7"/>
        <v>25327.390270604024</v>
      </c>
      <c r="N34" s="211">
        <f t="shared" si="7"/>
        <v>25111.13831170306</v>
      </c>
      <c r="O34" s="211">
        <f t="shared" si="7"/>
        <v>25692.82738756351</v>
      </c>
      <c r="P34" s="211">
        <f t="shared" si="7"/>
        <v>26431.168926571754</v>
      </c>
      <c r="Q34" s="211">
        <f t="shared" si="7"/>
        <v>27083.04702294962</v>
      </c>
      <c r="R34" s="211">
        <f t="shared" si="7"/>
        <v>27234.230493196232</v>
      </c>
      <c r="S34" s="211">
        <f t="shared" si="7"/>
        <v>28101.77359101089</v>
      </c>
      <c r="T34" s="211">
        <f t="shared" si="7"/>
        <v>28600.459360165471</v>
      </c>
      <c r="U34" s="211">
        <f t="shared" si="7"/>
        <v>29107.909019893683</v>
      </c>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row>
    <row r="35" spans="1:59" s="1" customFormat="1" x14ac:dyDescent="0.45">
      <c r="A35" s="4" t="s">
        <v>273</v>
      </c>
      <c r="B35" s="12"/>
      <c r="C35" s="12"/>
      <c r="D35" s="12"/>
      <c r="E35" s="220"/>
      <c r="F35" s="220"/>
      <c r="G35" s="220"/>
      <c r="H35" s="242"/>
      <c r="I35" s="220"/>
      <c r="J35" s="220"/>
      <c r="K35" s="220"/>
    </row>
    <row r="36" spans="1:59" x14ac:dyDescent="0.45">
      <c r="A36" s="6" t="s">
        <v>160</v>
      </c>
      <c r="B36" s="47">
        <f>BS!B24</f>
        <v>4856</v>
      </c>
      <c r="C36" s="47">
        <f>BS!C24</f>
        <v>5376</v>
      </c>
      <c r="D36" s="47">
        <f>BS!D24</f>
        <v>5797</v>
      </c>
      <c r="E36" s="47">
        <f>BS!E24</f>
        <v>5807</v>
      </c>
      <c r="F36" s="47">
        <f>BS!F24</f>
        <v>6565</v>
      </c>
      <c r="G36" s="47">
        <f>BS!G24</f>
        <v>7000</v>
      </c>
      <c r="H36" s="47">
        <f>BS!H24</f>
        <v>7244</v>
      </c>
      <c r="I36" s="47">
        <f>BS!I24</f>
        <v>7755</v>
      </c>
      <c r="J36" s="47">
        <f>BS!J24</f>
        <v>7787</v>
      </c>
      <c r="K36" s="47">
        <f>BS!K24</f>
        <v>11606</v>
      </c>
      <c r="L36" s="211">
        <f>BS!L24</f>
        <v>9961.6039545184394</v>
      </c>
      <c r="M36" s="211">
        <f>BS!M24</f>
        <v>10208.443838247098</v>
      </c>
      <c r="N36" s="211">
        <f>BS!N24</f>
        <v>10451.142501304314</v>
      </c>
      <c r="O36" s="211">
        <f>BS!O24</f>
        <v>10699.579018718336</v>
      </c>
      <c r="P36" s="211">
        <f>BS!P24</f>
        <v>10889.57984752132</v>
      </c>
      <c r="Q36" s="211">
        <f>BS!Q24</f>
        <v>11082.921610617206</v>
      </c>
      <c r="R36" s="211">
        <f>BS!R24</f>
        <v>11279.662577691199</v>
      </c>
      <c r="S36" s="211">
        <f>BS!S24</f>
        <v>11479.86202777924</v>
      </c>
      <c r="T36" s="211">
        <f>BS!T24</f>
        <v>11683.580266650211</v>
      </c>
      <c r="U36" s="211">
        <f>BS!U24</f>
        <v>11890.87864448594</v>
      </c>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row>
    <row r="37" spans="1:59" x14ac:dyDescent="0.45">
      <c r="A37" s="2" t="s">
        <v>161</v>
      </c>
      <c r="B37" s="47">
        <f>BS!B25</f>
        <v>1372</v>
      </c>
      <c r="C37" s="47">
        <f>BS!C25</f>
        <v>1414</v>
      </c>
      <c r="D37" s="47">
        <f>BS!D25</f>
        <v>1428</v>
      </c>
      <c r="E37" s="47">
        <f>BS!E25</f>
        <v>1391</v>
      </c>
      <c r="F37" s="47">
        <f>BS!F25</f>
        <v>1515</v>
      </c>
      <c r="G37" s="47">
        <f>BS!G25</f>
        <v>1484</v>
      </c>
      <c r="H37" s="47">
        <f>BS!H25</f>
        <v>1640</v>
      </c>
      <c r="I37" s="47">
        <f>BS!I25</f>
        <v>1506</v>
      </c>
      <c r="J37" s="47">
        <f>BS!J25</f>
        <v>1494</v>
      </c>
      <c r="K37" s="47">
        <f>BS!K25</f>
        <v>2463</v>
      </c>
      <c r="L37" s="211">
        <f>BS!L25</f>
        <v>2284.5178804420329</v>
      </c>
      <c r="M37" s="211">
        <f>BS!M25</f>
        <v>2341.126246982099</v>
      </c>
      <c r="N37" s="211">
        <f>BS!N25</f>
        <v>2396.7848977219824</v>
      </c>
      <c r="O37" s="211">
        <f>BS!O25</f>
        <v>2453.7594239908822</v>
      </c>
      <c r="P37" s="211">
        <f>BS!P25</f>
        <v>2497.3327574300556</v>
      </c>
      <c r="Q37" s="211">
        <f>BS!Q25</f>
        <v>2541.6722751267412</v>
      </c>
      <c r="R37" s="211">
        <f>BS!R25</f>
        <v>2586.7913402038184</v>
      </c>
      <c r="S37" s="211">
        <f>BS!S25</f>
        <v>2632.70354726093</v>
      </c>
      <c r="T37" s="211">
        <f>BS!T25</f>
        <v>2679.4227263607777</v>
      </c>
      <c r="U37" s="211">
        <f>BS!U25</f>
        <v>2726.9629470837208</v>
      </c>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row>
    <row r="38" spans="1:59" x14ac:dyDescent="0.45">
      <c r="A38" s="2" t="s">
        <v>162</v>
      </c>
      <c r="B38" s="47">
        <f>BS!B26</f>
        <v>391</v>
      </c>
      <c r="C38" s="47">
        <f>BS!C26</f>
        <v>472</v>
      </c>
      <c r="D38" s="47">
        <f>BS!D26</f>
        <v>396</v>
      </c>
      <c r="E38" s="47">
        <f>BS!E26</f>
        <v>434</v>
      </c>
      <c r="F38" s="47">
        <f>BS!F26</f>
        <v>476</v>
      </c>
      <c r="G38" s="47">
        <f>BS!G26</f>
        <v>508</v>
      </c>
      <c r="H38" s="47">
        <f>BS!H26</f>
        <v>520</v>
      </c>
      <c r="I38" s="47">
        <f>BS!I26</f>
        <v>656</v>
      </c>
      <c r="J38" s="47">
        <f>BS!J26</f>
        <v>605</v>
      </c>
      <c r="K38" s="47">
        <f>BS!K26</f>
        <v>774</v>
      </c>
      <c r="L38" s="211">
        <f>BS!L26</f>
        <v>751.76885792700273</v>
      </c>
      <c r="M38" s="211">
        <f>BS!M26</f>
        <v>770.39703651438344</v>
      </c>
      <c r="N38" s="211">
        <f>BS!N26</f>
        <v>788.71269105957094</v>
      </c>
      <c r="O38" s="211">
        <f>BS!O26</f>
        <v>807.46136223907388</v>
      </c>
      <c r="P38" s="211">
        <f>BS!P26</f>
        <v>821.80008788271016</v>
      </c>
      <c r="Q38" s="211">
        <f>BS!Q26</f>
        <v>836.39094263820971</v>
      </c>
      <c r="R38" s="211">
        <f>BS!R26</f>
        <v>851.23832392338738</v>
      </c>
      <c r="S38" s="211">
        <f>BS!S26</f>
        <v>866.34670532837526</v>
      </c>
      <c r="T38" s="211">
        <f>BS!T26</f>
        <v>881.72063792739868</v>
      </c>
      <c r="U38" s="211">
        <f>BS!U26</f>
        <v>897.36475161302633</v>
      </c>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row>
    <row r="39" spans="1:59" x14ac:dyDescent="0.45">
      <c r="A39" s="6" t="s">
        <v>163</v>
      </c>
      <c r="B39" s="47">
        <f>BS!B27</f>
        <v>1147</v>
      </c>
      <c r="C39" s="47">
        <f>BS!C27</f>
        <v>1270</v>
      </c>
      <c r="D39" s="47">
        <f>BS!D27</f>
        <v>1337</v>
      </c>
      <c r="E39" s="47">
        <f>BS!E27</f>
        <v>1468</v>
      </c>
      <c r="F39" s="47">
        <f>BS!F27</f>
        <v>1566</v>
      </c>
      <c r="G39" s="47">
        <f>BS!G27</f>
        <v>1669</v>
      </c>
      <c r="H39" s="47">
        <f>BS!H27</f>
        <v>1805</v>
      </c>
      <c r="I39" s="47">
        <f>BS!I27</f>
        <v>1782</v>
      </c>
      <c r="J39" s="47">
        <f>BS!J27</f>
        <v>2116</v>
      </c>
      <c r="K39" s="47">
        <f>BS!K27</f>
        <v>2823</v>
      </c>
      <c r="L39" s="211">
        <f>BS!L27</f>
        <v>2416.5589089526111</v>
      </c>
      <c r="M39" s="211">
        <f>BS!M27</f>
        <v>2476.4391373608837</v>
      </c>
      <c r="N39" s="211">
        <f>BS!N27</f>
        <v>2535.3147581022381</v>
      </c>
      <c r="O39" s="211">
        <f>BS!O27</f>
        <v>2595.5823096137296</v>
      </c>
      <c r="P39" s="211">
        <f>BS!P27</f>
        <v>2641.6741034301226</v>
      </c>
      <c r="Q39" s="211">
        <f>BS!Q27</f>
        <v>2688.576365577379</v>
      </c>
      <c r="R39" s="211">
        <f>BS!R27</f>
        <v>2736.3032315428704</v>
      </c>
      <c r="S39" s="211">
        <f>BS!S27</f>
        <v>2784.869081669669</v>
      </c>
      <c r="T39" s="211">
        <f>BS!T27</f>
        <v>2834.2885453732511</v>
      </c>
      <c r="U39" s="211">
        <f>BS!U27</f>
        <v>2884.5765054304393</v>
      </c>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row>
    <row r="40" spans="1:59" s="1" customFormat="1" x14ac:dyDescent="0.45">
      <c r="A40" s="6" t="s">
        <v>164</v>
      </c>
      <c r="B40" s="344">
        <f>BS!B28</f>
        <v>23</v>
      </c>
      <c r="C40" s="344">
        <f>BS!C28</f>
        <v>22</v>
      </c>
      <c r="D40" s="344">
        <f>BS!D28</f>
        <v>12</v>
      </c>
      <c r="E40" s="344">
        <f>BS!E28</f>
        <v>35</v>
      </c>
      <c r="F40" s="344">
        <f>BS!F28</f>
        <v>34</v>
      </c>
      <c r="G40" s="344">
        <f>BS!G28</f>
        <v>25</v>
      </c>
      <c r="H40" s="344">
        <f>BS!H28</f>
        <v>54</v>
      </c>
      <c r="I40" s="344">
        <f>BS!I28</f>
        <v>11</v>
      </c>
      <c r="J40" s="344">
        <f>BS!J28</f>
        <v>55</v>
      </c>
      <c r="K40" s="344">
        <f>BS!K28</f>
        <v>193</v>
      </c>
      <c r="L40" s="211">
        <f>BS!L28</f>
        <v>195.69476916623148</v>
      </c>
      <c r="M40" s="211">
        <f>BS!M28</f>
        <v>201.74677489743914</v>
      </c>
      <c r="N40" s="211">
        <f>BS!N28</f>
        <v>206.29048238984606</v>
      </c>
      <c r="O40" s="211">
        <f>BS!O28</f>
        <v>211.04671559746936</v>
      </c>
      <c r="P40" s="211">
        <f>BS!P28</f>
        <v>214.40969311764775</v>
      </c>
      <c r="Q40" s="211">
        <f>BS!Q28</f>
        <v>217.82464362127047</v>
      </c>
      <c r="R40" s="211">
        <f>BS!R28</f>
        <v>221.32555475422791</v>
      </c>
      <c r="S40" s="211">
        <f>BS!S28</f>
        <v>224.96271926351625</v>
      </c>
      <c r="T40" s="211">
        <f>BS!T28</f>
        <v>228.57725123535985</v>
      </c>
      <c r="U40" s="211">
        <f>BS!U28</f>
        <v>232.31525687594007</v>
      </c>
    </row>
    <row r="41" spans="1:59" s="1" customFormat="1" x14ac:dyDescent="0.45">
      <c r="A41" s="6" t="s">
        <v>167</v>
      </c>
      <c r="B41" s="47">
        <f>BS!B31</f>
        <v>1557</v>
      </c>
      <c r="C41" s="47">
        <f>BS!C31</f>
        <v>1587</v>
      </c>
      <c r="D41" s="47">
        <f>BS!D31</f>
        <v>1746</v>
      </c>
      <c r="E41" s="47">
        <f>BS!E31</f>
        <v>1806</v>
      </c>
      <c r="F41" s="47">
        <f>BS!F31</f>
        <v>1943</v>
      </c>
      <c r="G41" s="47">
        <f>BS!G31</f>
        <v>2195</v>
      </c>
      <c r="H41" s="47">
        <f>BS!H31</f>
        <v>2170</v>
      </c>
      <c r="I41" s="47">
        <f>BS!I31</f>
        <v>2611</v>
      </c>
      <c r="J41" s="47">
        <f>BS!J31</f>
        <v>2677</v>
      </c>
      <c r="K41" s="47">
        <f>BS!K31</f>
        <v>3063</v>
      </c>
      <c r="L41" s="211">
        <f>BS!L31</f>
        <v>2135.5</v>
      </c>
      <c r="M41" s="211">
        <f>BS!M31</f>
        <v>2193.35</v>
      </c>
      <c r="N41" s="211">
        <f>BS!N31</f>
        <v>2253.9849999999997</v>
      </c>
      <c r="O41" s="211">
        <f>BS!O31</f>
        <v>2304.7835</v>
      </c>
      <c r="P41" s="211">
        <f>BS!P31</f>
        <v>2354.66185</v>
      </c>
      <c r="Q41" s="211">
        <f>BS!Q31</f>
        <v>2395.828035</v>
      </c>
      <c r="R41" s="211">
        <f>BS!R31</f>
        <v>2415.9108385</v>
      </c>
      <c r="S41" s="211">
        <f>BS!S31</f>
        <v>2440.5019223499999</v>
      </c>
      <c r="T41" s="211">
        <f>BS!T31</f>
        <v>2423.4521145849994</v>
      </c>
      <c r="U41" s="211">
        <f>BS!U31</f>
        <v>2398.0973260434998</v>
      </c>
    </row>
    <row r="42" spans="1:59" s="1" customFormat="1" x14ac:dyDescent="0.45">
      <c r="A42" s="6" t="s">
        <v>114</v>
      </c>
      <c r="B42" s="47">
        <f t="shared" ref="B42:U42" si="8">SUM(B36:B41)</f>
        <v>9346</v>
      </c>
      <c r="C42" s="47">
        <f t="shared" si="8"/>
        <v>10141</v>
      </c>
      <c r="D42" s="47">
        <f t="shared" si="8"/>
        <v>10716</v>
      </c>
      <c r="E42" s="47">
        <f t="shared" si="8"/>
        <v>10941</v>
      </c>
      <c r="F42" s="47">
        <f t="shared" si="8"/>
        <v>12099</v>
      </c>
      <c r="G42" s="47">
        <f t="shared" si="8"/>
        <v>12881</v>
      </c>
      <c r="H42" s="47">
        <f t="shared" si="8"/>
        <v>13433</v>
      </c>
      <c r="I42" s="47">
        <f t="shared" si="8"/>
        <v>14321</v>
      </c>
      <c r="J42" s="47">
        <f t="shared" si="8"/>
        <v>14734</v>
      </c>
      <c r="K42" s="344">
        <f t="shared" si="8"/>
        <v>20922</v>
      </c>
      <c r="L42" s="211">
        <f t="shared" si="8"/>
        <v>17745.644371006318</v>
      </c>
      <c r="M42" s="211">
        <f t="shared" si="8"/>
        <v>18191.503034001904</v>
      </c>
      <c r="N42" s="211">
        <f t="shared" si="8"/>
        <v>18632.23033057795</v>
      </c>
      <c r="O42" s="211">
        <f t="shared" si="8"/>
        <v>19072.212330159491</v>
      </c>
      <c r="P42" s="211">
        <f t="shared" si="8"/>
        <v>19419.458339381854</v>
      </c>
      <c r="Q42" s="211">
        <f t="shared" si="8"/>
        <v>19763.213872580804</v>
      </c>
      <c r="R42" s="211">
        <f t="shared" si="8"/>
        <v>20091.231866615504</v>
      </c>
      <c r="S42" s="211">
        <f t="shared" si="8"/>
        <v>20429.24600365173</v>
      </c>
      <c r="T42" s="211">
        <f t="shared" si="8"/>
        <v>20731.041542131999</v>
      </c>
      <c r="U42" s="211">
        <f t="shared" si="8"/>
        <v>21030.195431532564</v>
      </c>
    </row>
    <row r="43" spans="1:59" s="1" customFormat="1" x14ac:dyDescent="0.45">
      <c r="A43" s="6"/>
      <c r="B43" s="11"/>
      <c r="C43" s="11"/>
      <c r="D43" s="11"/>
      <c r="E43" s="47"/>
      <c r="F43" s="47"/>
      <c r="G43" s="47"/>
      <c r="H43" s="47"/>
      <c r="I43" s="47"/>
      <c r="J43" s="47"/>
      <c r="K43" s="47"/>
    </row>
    <row r="44" spans="1:59" s="1" customFormat="1" x14ac:dyDescent="0.45">
      <c r="A44" s="4" t="s">
        <v>274</v>
      </c>
      <c r="B44" s="47">
        <f t="shared" ref="B44:K44" si="9">B34-B42</f>
        <v>4343.7360424387498</v>
      </c>
      <c r="C44" s="47">
        <f t="shared" si="9"/>
        <v>3965.3634649686246</v>
      </c>
      <c r="D44" s="47">
        <f t="shared" si="9"/>
        <v>3929.0448323983619</v>
      </c>
      <c r="E44" s="47">
        <f t="shared" si="9"/>
        <v>4004.7544153119597</v>
      </c>
      <c r="F44" s="47">
        <f t="shared" si="9"/>
        <v>4132.5510013585572</v>
      </c>
      <c r="G44" s="47">
        <f t="shared" si="9"/>
        <v>3859.3922996589754</v>
      </c>
      <c r="H44" s="47">
        <f t="shared" si="9"/>
        <v>3563.0622718408922</v>
      </c>
      <c r="I44" s="47">
        <f t="shared" si="9"/>
        <v>4208</v>
      </c>
      <c r="J44" s="47">
        <f t="shared" si="9"/>
        <v>4754.2256591776568</v>
      </c>
      <c r="K44" s="47">
        <f t="shared" si="9"/>
        <v>1830.8416587340471</v>
      </c>
      <c r="L44" s="211">
        <f t="shared" ref="L44:U44" si="10">L34-L42</f>
        <v>6974.3336336770626</v>
      </c>
      <c r="M44" s="211">
        <f t="shared" si="10"/>
        <v>7135.8872366021205</v>
      </c>
      <c r="N44" s="211">
        <f t="shared" si="10"/>
        <v>6478.9079811251104</v>
      </c>
      <c r="O44" s="211">
        <f t="shared" si="10"/>
        <v>6620.6150574040184</v>
      </c>
      <c r="P44" s="211">
        <f t="shared" si="10"/>
        <v>7011.7105871899003</v>
      </c>
      <c r="Q44" s="211">
        <f t="shared" si="10"/>
        <v>7319.8331503688169</v>
      </c>
      <c r="R44" s="211">
        <f t="shared" si="10"/>
        <v>7142.9986265807274</v>
      </c>
      <c r="S44" s="211">
        <f t="shared" si="10"/>
        <v>7672.52758735916</v>
      </c>
      <c r="T44" s="211">
        <f t="shared" si="10"/>
        <v>7869.4178180334711</v>
      </c>
      <c r="U44" s="211">
        <f t="shared" si="10"/>
        <v>8077.713588361119</v>
      </c>
    </row>
    <row r="45" spans="1:59" s="1" customFormat="1" x14ac:dyDescent="0.45">
      <c r="A45" s="4"/>
      <c r="B45" s="11"/>
      <c r="C45" s="11"/>
      <c r="D45" s="11"/>
      <c r="E45" s="47"/>
      <c r="F45" s="47"/>
      <c r="G45" s="47"/>
      <c r="H45" s="47"/>
      <c r="I45" s="47"/>
      <c r="J45" s="47"/>
      <c r="K45" s="47"/>
    </row>
    <row r="46" spans="1:59" s="1" customFormat="1" x14ac:dyDescent="0.45">
      <c r="A46" s="4" t="s">
        <v>275</v>
      </c>
      <c r="B46" s="47">
        <f>BS!B14</f>
        <v>24448</v>
      </c>
      <c r="C46" s="47">
        <f>BS!C14</f>
        <v>24069</v>
      </c>
      <c r="D46" s="47">
        <f>BS!D14</f>
        <v>23348</v>
      </c>
      <c r="E46" s="47">
        <f>BS!E14</f>
        <v>22720</v>
      </c>
      <c r="F46" s="47">
        <f>BS!F14</f>
        <v>22191</v>
      </c>
      <c r="G46" s="47">
        <f>BS!G14</f>
        <v>21914</v>
      </c>
      <c r="H46" s="47">
        <f>BS!H14</f>
        <v>22075</v>
      </c>
      <c r="I46" s="47">
        <f>BS!I14</f>
        <v>22375</v>
      </c>
      <c r="J46" s="47">
        <f>BS!J14</f>
        <v>22770</v>
      </c>
      <c r="K46" s="47">
        <f>BS!K14</f>
        <v>24705</v>
      </c>
      <c r="L46" s="211">
        <f>BS!L14</f>
        <v>25811.680686117343</v>
      </c>
      <c r="M46" s="211">
        <f>BS!M14</f>
        <v>26918.438788752672</v>
      </c>
      <c r="N46" s="211">
        <f>BS!N14</f>
        <v>28028.488757437666</v>
      </c>
      <c r="O46" s="211">
        <f>BS!O14</f>
        <v>29140.911219117523</v>
      </c>
      <c r="P46" s="211">
        <f>BS!P14</f>
        <v>30256.860134339851</v>
      </c>
      <c r="Q46" s="211">
        <f>BS!Q14</f>
        <v>31377.459795709903</v>
      </c>
      <c r="R46" s="211">
        <f>BS!R14</f>
        <v>32503.806926289995</v>
      </c>
      <c r="S46" s="211">
        <f>BS!S14</f>
        <v>33636.972686692025</v>
      </c>
      <c r="T46" s="211">
        <f>BS!T14</f>
        <v>34778.004595723571</v>
      </c>
      <c r="U46" s="211">
        <f>BS!U14</f>
        <v>35927.928369212146</v>
      </c>
    </row>
    <row r="47" spans="1:59" s="1" customFormat="1" x14ac:dyDescent="0.45">
      <c r="A47" s="6"/>
      <c r="B47" s="11"/>
      <c r="C47" s="11"/>
      <c r="D47" s="11"/>
      <c r="E47" s="47"/>
      <c r="F47" s="47"/>
      <c r="G47" s="47"/>
      <c r="H47" s="47"/>
      <c r="I47" s="47"/>
      <c r="J47" s="47"/>
      <c r="K47" s="47"/>
    </row>
    <row r="48" spans="1:59" s="1" customFormat="1" x14ac:dyDescent="0.45">
      <c r="A48" s="188" t="s">
        <v>276</v>
      </c>
      <c r="B48" s="12"/>
      <c r="C48" s="12"/>
      <c r="D48" s="12"/>
      <c r="E48" s="220"/>
      <c r="F48" s="220"/>
      <c r="G48" s="220"/>
      <c r="H48" s="242"/>
      <c r="I48" s="220"/>
      <c r="J48" s="220"/>
      <c r="K48" s="220"/>
    </row>
    <row r="49" spans="1:59" s="1" customFormat="1" x14ac:dyDescent="0.45">
      <c r="A49" s="187" t="s">
        <v>277</v>
      </c>
      <c r="B49" s="47">
        <f>Leases!D28</f>
        <v>6652.5748302323827</v>
      </c>
      <c r="C49" s="47">
        <f>Leases!E28</f>
        <v>6868.2209055741641</v>
      </c>
      <c r="D49" s="47">
        <f>Leases!F28</f>
        <v>6879.3015145337858</v>
      </c>
      <c r="E49" s="47">
        <f>Leases!G28</f>
        <v>6511.5974873232244</v>
      </c>
      <c r="F49" s="47">
        <f>Leases!H28</f>
        <v>6282.7603137346987</v>
      </c>
      <c r="G49" s="47">
        <f>Leases!I28</f>
        <v>6362.3432939455051</v>
      </c>
      <c r="H49" s="47">
        <f>Leases!J28</f>
        <v>6158.9736518570044</v>
      </c>
      <c r="I49" s="47">
        <f>Leases!K28</f>
        <v>6107.3513783181406</v>
      </c>
      <c r="J49" s="47">
        <f>Leases!L28</f>
        <v>5824.9498561029104</v>
      </c>
      <c r="K49" s="47">
        <f>Leases!M28</f>
        <v>6207.9182911732196</v>
      </c>
      <c r="L49" s="211">
        <f>BS!L15</f>
        <v>6229.072667501785</v>
      </c>
      <c r="M49" s="211">
        <f>BS!M15</f>
        <v>6496.1640177512008</v>
      </c>
      <c r="N49" s="211">
        <f>BS!N15</f>
        <v>6764.0497863526962</v>
      </c>
      <c r="O49" s="211">
        <f>BS!O15</f>
        <v>7032.5081031523432</v>
      </c>
      <c r="P49" s="211">
        <f>BS!P15</f>
        <v>7301.8174507562908</v>
      </c>
      <c r="Q49" s="211">
        <f>BS!Q15</f>
        <v>7572.2491520753856</v>
      </c>
      <c r="R49" s="211">
        <f>BS!R15</f>
        <v>7844.0678767270156</v>
      </c>
      <c r="S49" s="211">
        <f>BS!S15</f>
        <v>8117.5321254020573</v>
      </c>
      <c r="T49" s="211">
        <f>BS!T15</f>
        <v>8392.8946933699226</v>
      </c>
      <c r="U49" s="211">
        <f>BS!U15</f>
        <v>8670.4031142377189</v>
      </c>
    </row>
    <row r="50" spans="1:59" s="1" customFormat="1" x14ac:dyDescent="0.45">
      <c r="A50" s="187" t="s">
        <v>278</v>
      </c>
      <c r="B50" s="47">
        <f>BS!B18</f>
        <v>295</v>
      </c>
      <c r="C50" s="47">
        <f>BS!C18</f>
        <v>333</v>
      </c>
      <c r="D50" s="47">
        <f>BS!D18</f>
        <v>602</v>
      </c>
      <c r="E50" s="47">
        <f>BS!E18</f>
        <v>571</v>
      </c>
      <c r="F50" s="47">
        <f>BS!F18</f>
        <v>1263</v>
      </c>
      <c r="G50" s="47">
        <f>BS!G18</f>
        <v>1235</v>
      </c>
      <c r="H50" s="47">
        <f>BS!H18</f>
        <v>1246</v>
      </c>
      <c r="I50" s="47">
        <f>BS!I18</f>
        <v>847</v>
      </c>
      <c r="J50" s="47">
        <f>BS!J18</f>
        <v>807</v>
      </c>
      <c r="K50" s="47">
        <f>BS!K18</f>
        <v>4311</v>
      </c>
      <c r="L50" s="211">
        <f>BS!L18</f>
        <v>4426.3257338301764</v>
      </c>
      <c r="M50" s="211">
        <f>BS!M18</f>
        <v>4536.0062365355889</v>
      </c>
      <c r="N50" s="211">
        <f>BS!N18</f>
        <v>4643.8466348048914</v>
      </c>
      <c r="O50" s="211">
        <f>BS!O18</f>
        <v>4754.2365835795617</v>
      </c>
      <c r="P50" s="211">
        <f>BS!P18</f>
        <v>4838.6612968907384</v>
      </c>
      <c r="Q50" s="211">
        <f>BS!Q18</f>
        <v>4924.5705164624769</v>
      </c>
      <c r="R50" s="211">
        <f>BS!R18</f>
        <v>5011.9901337685078</v>
      </c>
      <c r="S50" s="211">
        <f>BS!S18</f>
        <v>5100.9464887761169</v>
      </c>
      <c r="T50" s="211">
        <f>BS!T18</f>
        <v>5191.4663776697262</v>
      </c>
      <c r="U50" s="211">
        <f>BS!U18</f>
        <v>5283.5770607068016</v>
      </c>
    </row>
    <row r="51" spans="1:59" s="1" customFormat="1" x14ac:dyDescent="0.45">
      <c r="A51" s="187" t="s">
        <v>114</v>
      </c>
      <c r="B51" s="47">
        <f t="shared" ref="B51:K51" si="11">SUM(B49:B50)</f>
        <v>6947.5748302323827</v>
      </c>
      <c r="C51" s="47">
        <f t="shared" si="11"/>
        <v>7201.2209055741641</v>
      </c>
      <c r="D51" s="47">
        <f t="shared" si="11"/>
        <v>7481.3015145337858</v>
      </c>
      <c r="E51" s="47">
        <f t="shared" si="11"/>
        <v>7082.5974873232244</v>
      </c>
      <c r="F51" s="47">
        <f t="shared" si="11"/>
        <v>7545.7603137346987</v>
      </c>
      <c r="G51" s="47">
        <f t="shared" si="11"/>
        <v>7597.3432939455051</v>
      </c>
      <c r="H51" s="47">
        <f t="shared" si="11"/>
        <v>7404.9736518570044</v>
      </c>
      <c r="I51" s="47">
        <f t="shared" si="11"/>
        <v>6954.3513783181406</v>
      </c>
      <c r="J51" s="47">
        <f t="shared" si="11"/>
        <v>6631.9498561029104</v>
      </c>
      <c r="K51" s="47">
        <f t="shared" si="11"/>
        <v>10518.91829117322</v>
      </c>
      <c r="L51" s="211">
        <f t="shared" ref="L51:U51" si="12">SUM(L49:L50)</f>
        <v>10655.39840133196</v>
      </c>
      <c r="M51" s="211">
        <f t="shared" si="12"/>
        <v>11032.17025428679</v>
      </c>
      <c r="N51" s="211">
        <f t="shared" si="12"/>
        <v>11407.896421157588</v>
      </c>
      <c r="O51" s="211">
        <f t="shared" si="12"/>
        <v>11786.744686731905</v>
      </c>
      <c r="P51" s="211">
        <f t="shared" si="12"/>
        <v>12140.47874764703</v>
      </c>
      <c r="Q51" s="211">
        <f t="shared" si="12"/>
        <v>12496.819668537863</v>
      </c>
      <c r="R51" s="211">
        <f t="shared" si="12"/>
        <v>12856.058010495522</v>
      </c>
      <c r="S51" s="211">
        <f t="shared" si="12"/>
        <v>13218.478614178173</v>
      </c>
      <c r="T51" s="211">
        <f t="shared" si="12"/>
        <v>13584.36107103965</v>
      </c>
      <c r="U51" s="211">
        <f t="shared" si="12"/>
        <v>13953.980174944521</v>
      </c>
    </row>
    <row r="52" spans="1:59" s="1" customFormat="1" x14ac:dyDescent="0.45">
      <c r="A52" s="187"/>
      <c r="B52" s="11"/>
      <c r="C52" s="11"/>
      <c r="D52" s="11"/>
      <c r="E52" s="47"/>
      <c r="F52" s="47"/>
      <c r="G52" s="47"/>
      <c r="H52" s="47"/>
      <c r="I52" s="47"/>
      <c r="J52" s="47"/>
      <c r="K52" s="47"/>
    </row>
    <row r="53" spans="1:59" s="1" customFormat="1" x14ac:dyDescent="0.45">
      <c r="A53" s="189" t="s">
        <v>279</v>
      </c>
      <c r="B53" s="12"/>
      <c r="C53" s="12"/>
      <c r="D53" s="12"/>
      <c r="E53" s="220"/>
      <c r="F53" s="220"/>
      <c r="G53" s="220"/>
      <c r="H53" s="242"/>
      <c r="I53" s="220"/>
      <c r="J53" s="220"/>
      <c r="K53" s="220"/>
    </row>
    <row r="54" spans="1:59" s="1" customFormat="1" x14ac:dyDescent="0.45">
      <c r="A54" s="187" t="s">
        <v>280</v>
      </c>
      <c r="B54" s="12"/>
      <c r="C54" s="12"/>
      <c r="D54" s="12"/>
      <c r="E54" s="220"/>
      <c r="F54" s="220"/>
      <c r="G54" s="220"/>
      <c r="H54" s="242"/>
      <c r="I54" s="220"/>
      <c r="J54" s="220"/>
      <c r="K54" s="220"/>
    </row>
    <row r="55" spans="1:59" s="1" customFormat="1" x14ac:dyDescent="0.45">
      <c r="A55" s="6" t="s">
        <v>281</v>
      </c>
      <c r="B55" s="11">
        <f>BS!B40</f>
        <v>2146</v>
      </c>
      <c r="C55" s="11">
        <f>BS!C40</f>
        <v>2051</v>
      </c>
      <c r="D55" s="11">
        <f>BS!D40</f>
        <v>2042</v>
      </c>
      <c r="E55" s="47">
        <f>BS!E40</f>
        <v>1844</v>
      </c>
      <c r="F55" s="47">
        <f>BS!F40</f>
        <v>1965</v>
      </c>
      <c r="G55" s="47">
        <f>BS!G40</f>
        <v>1855</v>
      </c>
      <c r="H55" s="47">
        <f>BS!H40</f>
        <v>2174</v>
      </c>
      <c r="I55" s="47">
        <f>BS!I40</f>
        <v>1867</v>
      </c>
      <c r="J55" s="47">
        <f>BS!J40</f>
        <v>1535</v>
      </c>
      <c r="K55" s="47">
        <f>BS!K40</f>
        <v>1807</v>
      </c>
      <c r="L55" s="211">
        <f>BS!L40</f>
        <v>1928.6</v>
      </c>
      <c r="M55" s="211">
        <f>BS!M40</f>
        <v>1928.6</v>
      </c>
      <c r="N55" s="211">
        <f>BS!N40</f>
        <v>1928.6</v>
      </c>
      <c r="O55" s="211">
        <f>BS!O40</f>
        <v>1928.6</v>
      </c>
      <c r="P55" s="211">
        <f>BS!P40</f>
        <v>1928.6</v>
      </c>
      <c r="Q55" s="211">
        <f>BS!Q40</f>
        <v>1928.6</v>
      </c>
      <c r="R55" s="211">
        <f>BS!R40</f>
        <v>1928.6</v>
      </c>
      <c r="S55" s="211">
        <f>BS!S40</f>
        <v>1928.6</v>
      </c>
      <c r="T55" s="211">
        <f>BS!T40</f>
        <v>1928.6</v>
      </c>
      <c r="U55" s="211">
        <f>BS!U40</f>
        <v>1928.6</v>
      </c>
    </row>
    <row r="56" spans="1:59" x14ac:dyDescent="0.45">
      <c r="A56" s="6" t="s">
        <v>114</v>
      </c>
      <c r="B56" s="11">
        <f t="shared" ref="B56:K56" si="13">SUM(B54:B55)</f>
        <v>2146</v>
      </c>
      <c r="C56" s="11">
        <f t="shared" si="13"/>
        <v>2051</v>
      </c>
      <c r="D56" s="11">
        <f t="shared" si="13"/>
        <v>2042</v>
      </c>
      <c r="E56" s="47">
        <f t="shared" si="13"/>
        <v>1844</v>
      </c>
      <c r="F56" s="47">
        <f t="shared" si="13"/>
        <v>1965</v>
      </c>
      <c r="G56" s="47">
        <f t="shared" si="13"/>
        <v>1855</v>
      </c>
      <c r="H56" s="47">
        <f t="shared" si="13"/>
        <v>2174</v>
      </c>
      <c r="I56" s="47">
        <f t="shared" si="13"/>
        <v>1867</v>
      </c>
      <c r="J56" s="47">
        <f t="shared" si="13"/>
        <v>1535</v>
      </c>
      <c r="K56" s="47">
        <f t="shared" si="13"/>
        <v>1807</v>
      </c>
      <c r="L56" s="211">
        <f t="shared" ref="L56:U56" si="14">SUM(L54:L55)</f>
        <v>1928.6</v>
      </c>
      <c r="M56" s="211">
        <f t="shared" si="14"/>
        <v>1928.6</v>
      </c>
      <c r="N56" s="211">
        <f t="shared" si="14"/>
        <v>1928.6</v>
      </c>
      <c r="O56" s="211">
        <f t="shared" si="14"/>
        <v>1928.6</v>
      </c>
      <c r="P56" s="211">
        <f t="shared" si="14"/>
        <v>1928.6</v>
      </c>
      <c r="Q56" s="211">
        <f t="shared" si="14"/>
        <v>1928.6</v>
      </c>
      <c r="R56" s="211">
        <f t="shared" si="14"/>
        <v>1928.6</v>
      </c>
      <c r="S56" s="211">
        <f t="shared" si="14"/>
        <v>1928.6</v>
      </c>
      <c r="T56" s="211">
        <f t="shared" si="14"/>
        <v>1928.6</v>
      </c>
      <c r="U56" s="211">
        <f t="shared" si="14"/>
        <v>1928.6</v>
      </c>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row>
    <row r="57" spans="1:59" x14ac:dyDescent="0.45">
      <c r="B57" s="11"/>
      <c r="C57" s="11"/>
      <c r="D57" s="11"/>
      <c r="E57" s="11"/>
      <c r="F57" s="11"/>
      <c r="G57" s="11"/>
      <c r="H57" s="11"/>
      <c r="I57" s="11"/>
      <c r="J57" s="11"/>
      <c r="K57" s="11"/>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row>
    <row r="58" spans="1:59" x14ac:dyDescent="0.45">
      <c r="A58" s="4" t="s">
        <v>282</v>
      </c>
      <c r="B58" s="12">
        <f t="shared" ref="B58:K58" si="15">B44+B46+B51-B56</f>
        <v>33593.310872671136</v>
      </c>
      <c r="C58" s="12">
        <f t="shared" si="15"/>
        <v>33184.584370542791</v>
      </c>
      <c r="D58" s="12">
        <f t="shared" si="15"/>
        <v>32716.34634693215</v>
      </c>
      <c r="E58" s="12">
        <f t="shared" si="15"/>
        <v>31963.351902635186</v>
      </c>
      <c r="F58" s="12">
        <f t="shared" si="15"/>
        <v>31904.311315093255</v>
      </c>
      <c r="G58" s="12">
        <f t="shared" si="15"/>
        <v>31515.735593604477</v>
      </c>
      <c r="H58" s="12">
        <f t="shared" si="15"/>
        <v>30869.035923697898</v>
      </c>
      <c r="I58" s="220">
        <f>I44+I46+I51-I56</f>
        <v>31670.351378318141</v>
      </c>
      <c r="J58" s="220">
        <f t="shared" si="15"/>
        <v>32621.175515280571</v>
      </c>
      <c r="K58" s="220">
        <f t="shared" si="15"/>
        <v>35247.759949907268</v>
      </c>
      <c r="L58" s="210">
        <f t="shared" ref="L58:U58" si="16">L44+L46+L51-L56</f>
        <v>41512.812721126371</v>
      </c>
      <c r="M58" s="210">
        <f t="shared" si="16"/>
        <v>43157.89627964158</v>
      </c>
      <c r="N58" s="210">
        <f t="shared" si="16"/>
        <v>43986.693159720366</v>
      </c>
      <c r="O58" s="210">
        <f t="shared" si="16"/>
        <v>45619.670963253455</v>
      </c>
      <c r="P58" s="210">
        <f t="shared" si="16"/>
        <v>47480.449469176783</v>
      </c>
      <c r="Q58" s="210">
        <f t="shared" si="16"/>
        <v>49265.512614616586</v>
      </c>
      <c r="R58" s="210">
        <f t="shared" si="16"/>
        <v>50574.263563366243</v>
      </c>
      <c r="S58" s="210">
        <f t="shared" si="16"/>
        <v>52599.378888229359</v>
      </c>
      <c r="T58" s="210">
        <f t="shared" si="16"/>
        <v>54303.183484796689</v>
      </c>
      <c r="U58" s="210">
        <f t="shared" si="16"/>
        <v>56031.022132517792</v>
      </c>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row>
    <row r="59" spans="1:59" s="1" customFormat="1" x14ac:dyDescent="0.45">
      <c r="A59" s="4" t="s">
        <v>283</v>
      </c>
      <c r="B59" s="13"/>
      <c r="C59" s="13"/>
      <c r="D59" s="13"/>
      <c r="E59" s="13"/>
      <c r="F59" s="13"/>
      <c r="H59" s="96"/>
    </row>
    <row r="60" spans="1:59" x14ac:dyDescent="0.45">
      <c r="A60" s="115" t="s">
        <v>265</v>
      </c>
      <c r="B60" s="107">
        <f t="shared" ref="B60:K60" si="17">B25</f>
        <v>4455.4347396176672</v>
      </c>
      <c r="C60" s="107">
        <f t="shared" si="17"/>
        <v>5066.0917246928948</v>
      </c>
      <c r="D60" s="107">
        <f t="shared" si="17"/>
        <v>5920.9771927975789</v>
      </c>
      <c r="E60" s="107">
        <f t="shared" si="17"/>
        <v>6951.6094037750199</v>
      </c>
      <c r="F60" s="107">
        <f t="shared" si="17"/>
        <v>7624.0267314836265</v>
      </c>
      <c r="G60" s="107">
        <f t="shared" si="17"/>
        <v>8541.4093980263315</v>
      </c>
      <c r="H60" s="107">
        <f t="shared" si="17"/>
        <v>9466.1157946565654</v>
      </c>
      <c r="I60" s="107">
        <f t="shared" si="17"/>
        <v>12217.687532761642</v>
      </c>
      <c r="J60" s="107">
        <f t="shared" si="17"/>
        <v>12457.074687820548</v>
      </c>
      <c r="K60" s="107">
        <f t="shared" si="17"/>
        <v>13356.798099672269</v>
      </c>
      <c r="L60" s="244">
        <f t="shared" ref="L60:U60" si="18">L25</f>
        <v>16496.675477936224</v>
      </c>
      <c r="M60" s="244">
        <f t="shared" si="18"/>
        <v>16894.415137031545</v>
      </c>
      <c r="N60" s="244">
        <f t="shared" si="18"/>
        <v>17287.325853403971</v>
      </c>
      <c r="O60" s="244">
        <f t="shared" si="18"/>
        <v>17688.705894059225</v>
      </c>
      <c r="P60" s="244">
        <f t="shared" si="18"/>
        <v>17989.080232977482</v>
      </c>
      <c r="Q60" s="244">
        <f t="shared" si="18"/>
        <v>18295.440125800305</v>
      </c>
      <c r="R60" s="244">
        <f t="shared" si="18"/>
        <v>18607.831223834477</v>
      </c>
      <c r="S60" s="244">
        <f t="shared" si="18"/>
        <v>18926.286512957751</v>
      </c>
      <c r="T60" s="244">
        <f t="shared" si="18"/>
        <v>19250.969833587787</v>
      </c>
      <c r="U60" s="244">
        <f t="shared" si="18"/>
        <v>19581.863954166365</v>
      </c>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row>
    <row r="61" spans="1:59" x14ac:dyDescent="0.45">
      <c r="A61" s="115" t="s">
        <v>284</v>
      </c>
      <c r="B61" s="168"/>
      <c r="C61" s="168">
        <f t="shared" ref="C61:K61" si="19">C58-B58</f>
        <v>-408.7265021283456</v>
      </c>
      <c r="D61" s="168">
        <f t="shared" si="19"/>
        <v>-468.23802361064008</v>
      </c>
      <c r="E61" s="168">
        <f t="shared" si="19"/>
        <v>-752.9944442969645</v>
      </c>
      <c r="F61" s="168">
        <f t="shared" si="19"/>
        <v>-59.040587541931018</v>
      </c>
      <c r="G61" s="168">
        <f t="shared" si="19"/>
        <v>-388.57572148877807</v>
      </c>
      <c r="H61" s="168">
        <f t="shared" si="19"/>
        <v>-646.69966990657849</v>
      </c>
      <c r="I61" s="168">
        <f t="shared" si="19"/>
        <v>801.31545462024224</v>
      </c>
      <c r="J61" s="168">
        <f t="shared" si="19"/>
        <v>950.8241369624302</v>
      </c>
      <c r="K61" s="168">
        <f t="shared" si="19"/>
        <v>2626.5844346266967</v>
      </c>
      <c r="L61" s="245">
        <f t="shared" ref="L61:U61" si="20">L58-K58</f>
        <v>6265.0527712191033</v>
      </c>
      <c r="M61" s="245">
        <f t="shared" si="20"/>
        <v>1645.083558515209</v>
      </c>
      <c r="N61" s="245">
        <f t="shared" si="20"/>
        <v>828.79688007878576</v>
      </c>
      <c r="O61" s="245">
        <f t="shared" si="20"/>
        <v>1632.9778035330892</v>
      </c>
      <c r="P61" s="245">
        <f t="shared" si="20"/>
        <v>1860.7785059233283</v>
      </c>
      <c r="Q61" s="245">
        <f t="shared" si="20"/>
        <v>1785.0631454398026</v>
      </c>
      <c r="R61" s="245">
        <f t="shared" si="20"/>
        <v>1308.7509487496573</v>
      </c>
      <c r="S61" s="245">
        <f t="shared" si="20"/>
        <v>2025.1153248631163</v>
      </c>
      <c r="T61" s="245">
        <f t="shared" si="20"/>
        <v>1703.80459656733</v>
      </c>
      <c r="U61" s="245">
        <f t="shared" si="20"/>
        <v>1727.8386477211025</v>
      </c>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row>
    <row r="62" spans="1:59" s="1" customFormat="1" x14ac:dyDescent="0.45">
      <c r="A62" s="116" t="s">
        <v>285</v>
      </c>
      <c r="B62" s="243">
        <f t="shared" ref="B62:K62" si="21">B60-B61</f>
        <v>4455.4347396176672</v>
      </c>
      <c r="C62" s="243">
        <f t="shared" si="21"/>
        <v>5474.8182268212404</v>
      </c>
      <c r="D62" s="243">
        <f t="shared" si="21"/>
        <v>6389.215216408219</v>
      </c>
      <c r="E62" s="243">
        <f t="shared" si="21"/>
        <v>7704.6038480719844</v>
      </c>
      <c r="F62" s="243">
        <f t="shared" si="21"/>
        <v>7683.0673190255575</v>
      </c>
      <c r="G62" s="243">
        <f t="shared" si="21"/>
        <v>8929.9851195151095</v>
      </c>
      <c r="H62" s="243">
        <f t="shared" si="21"/>
        <v>10112.815464563144</v>
      </c>
      <c r="I62" s="243">
        <f t="shared" si="21"/>
        <v>11416.372078141399</v>
      </c>
      <c r="J62" s="243">
        <f t="shared" si="21"/>
        <v>11506.250550858118</v>
      </c>
      <c r="K62" s="243">
        <f t="shared" si="21"/>
        <v>10730.213665045572</v>
      </c>
      <c r="L62" s="246">
        <f t="shared" ref="L62:U62" si="22">L60-L61</f>
        <v>10231.62270671712</v>
      </c>
      <c r="M62" s="246">
        <f t="shared" si="22"/>
        <v>15249.331578516336</v>
      </c>
      <c r="N62" s="246">
        <f t="shared" si="22"/>
        <v>16458.528973325185</v>
      </c>
      <c r="O62" s="246">
        <f t="shared" si="22"/>
        <v>16055.728090526136</v>
      </c>
      <c r="P62" s="246">
        <f t="shared" si="22"/>
        <v>16128.301727054153</v>
      </c>
      <c r="Q62" s="246">
        <f t="shared" si="22"/>
        <v>16510.376980360503</v>
      </c>
      <c r="R62" s="246">
        <f t="shared" si="22"/>
        <v>17299.08027508482</v>
      </c>
      <c r="S62" s="246">
        <f t="shared" si="22"/>
        <v>16901.171188094635</v>
      </c>
      <c r="T62" s="246">
        <f t="shared" si="22"/>
        <v>17547.165237020457</v>
      </c>
      <c r="U62" s="246">
        <f t="shared" si="22"/>
        <v>17854.025306445263</v>
      </c>
    </row>
    <row r="63" spans="1:59" x14ac:dyDescent="0.45">
      <c r="B63" s="2"/>
      <c r="C63" s="2"/>
      <c r="D63" s="2"/>
      <c r="E63" s="2"/>
      <c r="F63" s="2"/>
      <c r="G63" s="2"/>
      <c r="H63" s="30"/>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row>
    <row r="64" spans="1:59" x14ac:dyDescent="0.45">
      <c r="A64" s="4" t="s">
        <v>286</v>
      </c>
      <c r="B64" s="2"/>
      <c r="C64" s="2"/>
      <c r="D64" s="2"/>
      <c r="E64" s="2"/>
      <c r="F64" s="2"/>
      <c r="G64" s="2"/>
      <c r="H64" s="30"/>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row>
    <row r="65" spans="1:59" x14ac:dyDescent="0.45">
      <c r="A65" s="115" t="s">
        <v>265</v>
      </c>
      <c r="B65" s="146">
        <f t="shared" ref="B65:K65" si="23">B25</f>
        <v>4455.4347396176672</v>
      </c>
      <c r="C65" s="146">
        <f t="shared" si="23"/>
        <v>5066.0917246928948</v>
      </c>
      <c r="D65" s="146">
        <f t="shared" si="23"/>
        <v>5920.9771927975789</v>
      </c>
      <c r="E65" s="146">
        <f t="shared" si="23"/>
        <v>6951.6094037750199</v>
      </c>
      <c r="F65" s="146">
        <f t="shared" si="23"/>
        <v>7624.0267314836265</v>
      </c>
      <c r="G65" s="146">
        <f t="shared" si="23"/>
        <v>8541.4093980263315</v>
      </c>
      <c r="H65" s="146">
        <f t="shared" si="23"/>
        <v>9466.1157946565654</v>
      </c>
      <c r="I65" s="107">
        <f t="shared" si="23"/>
        <v>12217.687532761642</v>
      </c>
      <c r="J65" s="107">
        <f t="shared" si="23"/>
        <v>12457.074687820548</v>
      </c>
      <c r="K65" s="107">
        <f t="shared" si="23"/>
        <v>13356.798099672269</v>
      </c>
      <c r="L65" s="244">
        <f t="shared" ref="L65:U65" si="24">L25</f>
        <v>16496.675477936224</v>
      </c>
      <c r="M65" s="244">
        <f t="shared" si="24"/>
        <v>16894.415137031545</v>
      </c>
      <c r="N65" s="244">
        <f t="shared" si="24"/>
        <v>17287.325853403971</v>
      </c>
      <c r="O65" s="244">
        <f t="shared" si="24"/>
        <v>17688.705894059225</v>
      </c>
      <c r="P65" s="244">
        <f t="shared" si="24"/>
        <v>17989.080232977482</v>
      </c>
      <c r="Q65" s="244">
        <f t="shared" si="24"/>
        <v>18295.440125800305</v>
      </c>
      <c r="R65" s="244">
        <f t="shared" si="24"/>
        <v>18607.831223834477</v>
      </c>
      <c r="S65" s="244">
        <f t="shared" si="24"/>
        <v>18926.286512957751</v>
      </c>
      <c r="T65" s="244">
        <f t="shared" si="24"/>
        <v>19250.969833587787</v>
      </c>
      <c r="U65" s="244">
        <f t="shared" si="24"/>
        <v>19581.863954166365</v>
      </c>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row>
    <row r="66" spans="1:59" x14ac:dyDescent="0.45">
      <c r="A66" s="115" t="s">
        <v>287</v>
      </c>
      <c r="B66" s="190"/>
      <c r="C66" s="190">
        <f t="shared" ref="C66:K66" si="25">B58</f>
        <v>33593.310872671136</v>
      </c>
      <c r="D66" s="190">
        <f t="shared" si="25"/>
        <v>33184.584370542791</v>
      </c>
      <c r="E66" s="190">
        <f t="shared" si="25"/>
        <v>32716.34634693215</v>
      </c>
      <c r="F66" s="190">
        <f t="shared" si="25"/>
        <v>31963.351902635186</v>
      </c>
      <c r="G66" s="190">
        <f t="shared" si="25"/>
        <v>31904.311315093255</v>
      </c>
      <c r="H66" s="190">
        <f t="shared" si="25"/>
        <v>31515.735593604477</v>
      </c>
      <c r="I66" s="109">
        <f t="shared" si="25"/>
        <v>30869.035923697898</v>
      </c>
      <c r="J66" s="109">
        <f t="shared" si="25"/>
        <v>31670.351378318141</v>
      </c>
      <c r="K66" s="109">
        <f t="shared" si="25"/>
        <v>32621.175515280571</v>
      </c>
      <c r="L66" s="247">
        <f t="shared" ref="L66:U66" si="26">K58</f>
        <v>35247.759949907268</v>
      </c>
      <c r="M66" s="247">
        <f t="shared" si="26"/>
        <v>41512.812721126371</v>
      </c>
      <c r="N66" s="247">
        <f t="shared" si="26"/>
        <v>43157.89627964158</v>
      </c>
      <c r="O66" s="247">
        <f t="shared" si="26"/>
        <v>43986.693159720366</v>
      </c>
      <c r="P66" s="247">
        <f t="shared" si="26"/>
        <v>45619.670963253455</v>
      </c>
      <c r="Q66" s="247">
        <f t="shared" si="26"/>
        <v>47480.449469176783</v>
      </c>
      <c r="R66" s="247">
        <f t="shared" si="26"/>
        <v>49265.512614616586</v>
      </c>
      <c r="S66" s="247">
        <f t="shared" si="26"/>
        <v>50574.263563366243</v>
      </c>
      <c r="T66" s="247">
        <f t="shared" si="26"/>
        <v>52599.378888229359</v>
      </c>
      <c r="U66" s="247">
        <f t="shared" si="26"/>
        <v>54303.183484796689</v>
      </c>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row>
    <row r="67" spans="1:59" s="1" customFormat="1" x14ac:dyDescent="0.45">
      <c r="A67" s="116" t="s">
        <v>288</v>
      </c>
      <c r="B67" s="194"/>
      <c r="C67" s="194">
        <f>C65/C66</f>
        <v>0.1508065621723004</v>
      </c>
      <c r="D67" s="194">
        <f t="shared" ref="D67:K67" si="27">D65/D66</f>
        <v>0.17842553417825829</v>
      </c>
      <c r="E67" s="194">
        <f>E65/E66</f>
        <v>0.2124812266644463</v>
      </c>
      <c r="F67" s="194">
        <f t="shared" si="27"/>
        <v>0.23852400570213886</v>
      </c>
      <c r="G67" s="194">
        <f t="shared" si="27"/>
        <v>0.26771959794617384</v>
      </c>
      <c r="H67" s="194">
        <f t="shared" si="27"/>
        <v>0.30036156911335221</v>
      </c>
      <c r="I67" s="194">
        <f t="shared" si="27"/>
        <v>0.39579103030497387</v>
      </c>
      <c r="J67" s="194">
        <f t="shared" si="27"/>
        <v>0.3933355376773241</v>
      </c>
      <c r="K67" s="194">
        <f t="shared" si="27"/>
        <v>0.40945177139357264</v>
      </c>
      <c r="L67" s="248">
        <f t="shared" ref="L67:U67" si="28">L65/L66</f>
        <v>0.46802053524481135</v>
      </c>
      <c r="M67" s="248">
        <f t="shared" si="28"/>
        <v>0.40696869302796662</v>
      </c>
      <c r="N67" s="248">
        <f t="shared" si="28"/>
        <v>0.40055997496705459</v>
      </c>
      <c r="O67" s="248">
        <f t="shared" si="28"/>
        <v>0.40213766081095598</v>
      </c>
      <c r="P67" s="248">
        <f t="shared" si="28"/>
        <v>0.3943272683283412</v>
      </c>
      <c r="Q67" s="248">
        <f t="shared" si="28"/>
        <v>0.38532575681865194</v>
      </c>
      <c r="R67" s="248">
        <f t="shared" si="28"/>
        <v>0.37770501586770699</v>
      </c>
      <c r="S67" s="248">
        <f t="shared" si="28"/>
        <v>0.37422762447631791</v>
      </c>
      <c r="T67" s="248">
        <f t="shared" si="28"/>
        <v>0.36599234136385878</v>
      </c>
      <c r="U67" s="248">
        <f t="shared" si="28"/>
        <v>0.36060250426475859</v>
      </c>
    </row>
    <row r="68" spans="1:59" x14ac:dyDescent="0.45">
      <c r="B68" s="2"/>
      <c r="C68" s="2"/>
      <c r="D68" s="2"/>
      <c r="E68" s="2"/>
      <c r="F68" s="2"/>
      <c r="G68" s="2"/>
      <c r="H68" s="30"/>
      <c r="I68" s="2"/>
      <c r="J68" s="2"/>
      <c r="K68" s="2"/>
      <c r="Q68" s="17"/>
      <c r="R68" s="17"/>
      <c r="S68" s="17"/>
      <c r="T68" s="17"/>
      <c r="U68" s="17"/>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row>
    <row r="69" spans="1:59" s="9" customFormat="1" x14ac:dyDescent="0.45">
      <c r="A69" s="15" t="s">
        <v>289</v>
      </c>
      <c r="L69" s="19"/>
      <c r="M69" s="19"/>
      <c r="N69" s="19"/>
      <c r="O69" s="19"/>
      <c r="P69" s="19"/>
      <c r="Q69" s="19"/>
      <c r="R69" s="19"/>
      <c r="S69" s="19"/>
      <c r="T69" s="19"/>
      <c r="U69" s="19"/>
    </row>
    <row r="70" spans="1:59" s="9" customFormat="1" x14ac:dyDescent="0.45">
      <c r="A70" s="143" t="s">
        <v>287</v>
      </c>
      <c r="B70" s="194"/>
      <c r="C70" s="191">
        <f t="shared" ref="C70:K70" si="29">B58</f>
        <v>33593.310872671136</v>
      </c>
      <c r="D70" s="191">
        <f t="shared" si="29"/>
        <v>33184.584370542791</v>
      </c>
      <c r="E70" s="191">
        <f t="shared" si="29"/>
        <v>32716.34634693215</v>
      </c>
      <c r="F70" s="191">
        <f t="shared" si="29"/>
        <v>31963.351902635186</v>
      </c>
      <c r="G70" s="191">
        <f t="shared" si="29"/>
        <v>31904.311315093255</v>
      </c>
      <c r="H70" s="191">
        <f t="shared" si="29"/>
        <v>31515.735593604477</v>
      </c>
      <c r="I70" s="345">
        <f t="shared" si="29"/>
        <v>30869.035923697898</v>
      </c>
      <c r="J70" s="345">
        <f t="shared" si="29"/>
        <v>31670.351378318141</v>
      </c>
      <c r="K70" s="345">
        <f t="shared" si="29"/>
        <v>32621.175515280571</v>
      </c>
      <c r="L70" s="346">
        <f t="shared" ref="L70:U70" si="30">K58</f>
        <v>35247.759949907268</v>
      </c>
      <c r="M70" s="346">
        <f t="shared" si="30"/>
        <v>41512.812721126371</v>
      </c>
      <c r="N70" s="346">
        <f t="shared" si="30"/>
        <v>43157.89627964158</v>
      </c>
      <c r="O70" s="346">
        <f t="shared" si="30"/>
        <v>43986.693159720366</v>
      </c>
      <c r="P70" s="346">
        <f t="shared" si="30"/>
        <v>45619.670963253455</v>
      </c>
      <c r="Q70" s="346">
        <f t="shared" si="30"/>
        <v>47480.449469176783</v>
      </c>
      <c r="R70" s="346">
        <f t="shared" si="30"/>
        <v>49265.512614616586</v>
      </c>
      <c r="S70" s="346">
        <f t="shared" si="30"/>
        <v>50574.263563366243</v>
      </c>
      <c r="T70" s="346">
        <f t="shared" si="30"/>
        <v>52599.378888229359</v>
      </c>
      <c r="U70" s="346">
        <f t="shared" si="30"/>
        <v>54303.183484796689</v>
      </c>
    </row>
    <row r="71" spans="1:59" s="9" customFormat="1" x14ac:dyDescent="0.45">
      <c r="A71" s="143" t="s">
        <v>290</v>
      </c>
      <c r="B71" s="193">
        <f>B67-Inputs!$B$21</f>
        <v>-6.5702930345679006E-2</v>
      </c>
      <c r="C71" s="193">
        <f>C67-Inputs!$B$21</f>
        <v>8.5103631826621395E-2</v>
      </c>
      <c r="D71" s="193">
        <f>D67-Inputs!$B$21</f>
        <v>0.11272260383257929</v>
      </c>
      <c r="E71" s="193">
        <f>E67-Inputs!$B$21</f>
        <v>0.14677829631876729</v>
      </c>
      <c r="F71" s="193">
        <f>F67-Inputs!$B$21</f>
        <v>0.17282107535645985</v>
      </c>
      <c r="G71" s="193">
        <f>G67-Inputs!$B$21</f>
        <v>0.20201666760049483</v>
      </c>
      <c r="H71" s="193">
        <f>H67-Inputs!$B$21</f>
        <v>0.23465863876767321</v>
      </c>
      <c r="I71" s="193">
        <f>I67-Inputs!$B$21</f>
        <v>0.33008809995929489</v>
      </c>
      <c r="J71" s="193">
        <f>J67-Inputs!$B$21</f>
        <v>0.32763260733164512</v>
      </c>
      <c r="K71" s="193">
        <f>K67-Inputs!$B$21</f>
        <v>0.34374884104789361</v>
      </c>
      <c r="L71" s="249">
        <f>L67-Inputs!$B$21</f>
        <v>0.40231760489913237</v>
      </c>
      <c r="M71" s="249">
        <f>M67-Inputs!$B$21</f>
        <v>0.34126576268228759</v>
      </c>
      <c r="N71" s="249">
        <f>N67-Inputs!$B$21</f>
        <v>0.33485704462137555</v>
      </c>
      <c r="O71" s="249">
        <f>O67-Inputs!$B$21</f>
        <v>0.33643473046527694</v>
      </c>
      <c r="P71" s="249">
        <f>P67-Inputs!$B$21</f>
        <v>0.32862433798266222</v>
      </c>
      <c r="Q71" s="249">
        <f>Q67-Inputs!$B$21</f>
        <v>0.31962282647297291</v>
      </c>
      <c r="R71" s="249">
        <f>R67-Inputs!$B$21</f>
        <v>0.31200208552202802</v>
      </c>
      <c r="S71" s="249">
        <f>S67-Inputs!$B$21</f>
        <v>0.30852469413063888</v>
      </c>
      <c r="T71" s="249">
        <f>T67-Inputs!$B$21</f>
        <v>0.30028941101817974</v>
      </c>
      <c r="U71" s="249">
        <f>U67-Inputs!$B$21</f>
        <v>0.29489957391907962</v>
      </c>
    </row>
    <row r="72" spans="1:59" s="145" customFormat="1" x14ac:dyDescent="0.45">
      <c r="A72" s="144" t="s">
        <v>291</v>
      </c>
      <c r="B72" s="195">
        <f>B70*B71</f>
        <v>0</v>
      </c>
      <c r="C72" s="195">
        <f>C70*C71</f>
        <v>2858.912760345042</v>
      </c>
      <c r="D72" s="195">
        <f t="shared" ref="D72:K72" si="31">D70*D71</f>
        <v>3740.6527573494973</v>
      </c>
      <c r="E72" s="195">
        <f t="shared" si="31"/>
        <v>4802.0495785774274</v>
      </c>
      <c r="F72" s="195">
        <f t="shared" si="31"/>
        <v>5523.9408478103596</v>
      </c>
      <c r="G72" s="195">
        <f t="shared" si="31"/>
        <v>6445.2026539639</v>
      </c>
      <c r="H72" s="195">
        <f t="shared" si="31"/>
        <v>7395.4396141571342</v>
      </c>
      <c r="I72" s="195">
        <f t="shared" si="31"/>
        <v>10189.501415628656</v>
      </c>
      <c r="J72" s="195">
        <f t="shared" si="31"/>
        <v>10376.239797187733</v>
      </c>
      <c r="K72" s="195">
        <f t="shared" si="31"/>
        <v>11213.49127699762</v>
      </c>
      <c r="L72" s="250">
        <f t="shared" ref="L72:U72" si="32">L70*L71</f>
        <v>14180.794361106255</v>
      </c>
      <c r="M72" s="250">
        <f t="shared" si="32"/>
        <v>14166.901694362161</v>
      </c>
      <c r="N72" s="250">
        <f t="shared" si="32"/>
        <v>14451.725600276639</v>
      </c>
      <c r="O72" s="250">
        <f t="shared" si="32"/>
        <v>14798.651257249363</v>
      </c>
      <c r="P72" s="250">
        <f t="shared" si="32"/>
        <v>14991.734169286045</v>
      </c>
      <c r="Q72" s="250">
        <f t="shared" si="32"/>
        <v>15175.83546154545</v>
      </c>
      <c r="R72" s="250">
        <f t="shared" si="32"/>
        <v>15370.942680072154</v>
      </c>
      <c r="S72" s="250">
        <f t="shared" si="32"/>
        <v>15603.409196769884</v>
      </c>
      <c r="T72" s="250">
        <f t="shared" si="32"/>
        <v>15795.036506268472</v>
      </c>
      <c r="U72" s="250">
        <f t="shared" si="32"/>
        <v>16013.985672116145</v>
      </c>
    </row>
    <row r="73" spans="1:59" s="16" customFormat="1" x14ac:dyDescent="0.45">
      <c r="H73" s="147"/>
      <c r="L73" s="49"/>
    </row>
    <row r="74" spans="1:59" x14ac:dyDescent="0.45">
      <c r="B74" s="2"/>
      <c r="C74" s="2"/>
      <c r="D74" s="2"/>
      <c r="E74" s="2"/>
      <c r="F74" s="2"/>
      <c r="G74" s="2"/>
      <c r="H74" s="30"/>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row>
    <row r="75" spans="1:59" x14ac:dyDescent="0.45">
      <c r="B75" s="2"/>
      <c r="C75" s="2"/>
      <c r="D75" s="2"/>
      <c r="E75" s="2"/>
      <c r="F75" s="2"/>
      <c r="G75" s="2"/>
      <c r="H75" s="30"/>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row>
    <row r="76" spans="1:59" x14ac:dyDescent="0.45">
      <c r="B76" s="2"/>
      <c r="C76" s="2"/>
      <c r="D76" s="2"/>
      <c r="E76" s="2"/>
      <c r="F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row>
    <row r="77" spans="1:59" x14ac:dyDescent="0.45">
      <c r="B77" s="2"/>
      <c r="C77" s="2"/>
      <c r="D77" s="2"/>
      <c r="E77" s="2"/>
      <c r="F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row>
    <row r="78" spans="1:59" x14ac:dyDescent="0.45">
      <c r="B78" s="2"/>
      <c r="C78" s="2"/>
      <c r="D78" s="2"/>
      <c r="E78" s="2"/>
      <c r="F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row>
    <row r="79" spans="1:59" x14ac:dyDescent="0.45">
      <c r="B79" s="2"/>
      <c r="C79" s="2"/>
      <c r="D79" s="2"/>
      <c r="E79" s="2"/>
      <c r="F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row>
    <row r="80" spans="1:59" x14ac:dyDescent="0.45">
      <c r="B80" s="2"/>
      <c r="C80" s="2"/>
      <c r="D80" s="2"/>
      <c r="E80" s="2"/>
      <c r="F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row>
    <row r="81" spans="2:59" x14ac:dyDescent="0.45">
      <c r="B81" s="2"/>
      <c r="C81" s="2"/>
      <c r="D81" s="2"/>
      <c r="E81" s="2"/>
      <c r="F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row>
    <row r="82" spans="2:59" x14ac:dyDescent="0.45">
      <c r="B82" s="2"/>
      <c r="C82" s="2"/>
      <c r="D82" s="2"/>
      <c r="E82" s="2"/>
      <c r="F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row>
    <row r="83" spans="2:59" x14ac:dyDescent="0.45">
      <c r="B83" s="2"/>
      <c r="C83" s="2"/>
      <c r="D83" s="2"/>
      <c r="E83" s="2"/>
      <c r="F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row>
    <row r="84" spans="2:59" x14ac:dyDescent="0.45">
      <c r="B84" s="2"/>
      <c r="C84" s="2"/>
      <c r="D84" s="2"/>
      <c r="E84" s="2"/>
      <c r="F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row>
    <row r="85" spans="2:59" x14ac:dyDescent="0.45">
      <c r="B85" s="2"/>
      <c r="C85" s="2"/>
      <c r="D85" s="2"/>
      <c r="E85" s="2"/>
      <c r="F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row>
    <row r="86" spans="2:59" x14ac:dyDescent="0.45">
      <c r="B86" s="2"/>
      <c r="C86" s="2"/>
      <c r="D86" s="2"/>
      <c r="E86" s="2"/>
      <c r="F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row>
    <row r="87" spans="2:59" x14ac:dyDescent="0.45">
      <c r="B87" s="2"/>
      <c r="C87" s="2"/>
      <c r="D87" s="2"/>
      <c r="E87" s="2"/>
      <c r="F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row>
    <row r="88" spans="2:59" x14ac:dyDescent="0.45">
      <c r="B88" s="2"/>
      <c r="C88" s="2"/>
      <c r="D88" s="2"/>
      <c r="E88" s="2"/>
      <c r="F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row>
    <row r="89" spans="2:59" x14ac:dyDescent="0.45">
      <c r="B89" s="2"/>
      <c r="C89" s="2"/>
      <c r="D89" s="2"/>
      <c r="E89" s="2"/>
      <c r="F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row>
    <row r="90" spans="2:59" x14ac:dyDescent="0.45">
      <c r="B90" s="2"/>
      <c r="C90" s="2"/>
      <c r="D90" s="2"/>
      <c r="E90" s="2"/>
      <c r="F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row>
    <row r="91" spans="2:59" x14ac:dyDescent="0.45">
      <c r="B91" s="2"/>
      <c r="C91" s="2"/>
      <c r="D91" s="2"/>
      <c r="E91" s="2"/>
      <c r="F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row>
    <row r="92" spans="2:59" x14ac:dyDescent="0.45">
      <c r="B92" s="2"/>
      <c r="C92" s="2"/>
      <c r="D92" s="2"/>
      <c r="E92" s="2"/>
      <c r="F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row>
    <row r="93" spans="2:59" x14ac:dyDescent="0.45">
      <c r="B93" s="2"/>
      <c r="C93" s="2"/>
      <c r="D93" s="2"/>
      <c r="E93" s="2"/>
      <c r="F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row>
    <row r="94" spans="2:59" x14ac:dyDescent="0.45">
      <c r="B94" s="2"/>
      <c r="C94" s="2"/>
      <c r="D94" s="2"/>
      <c r="E94" s="2"/>
      <c r="F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row>
    <row r="95" spans="2:59" x14ac:dyDescent="0.45">
      <c r="B95" s="2"/>
      <c r="C95" s="2"/>
      <c r="D95" s="2"/>
      <c r="E95" s="2"/>
      <c r="F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row>
    <row r="96" spans="2:59" x14ac:dyDescent="0.45">
      <c r="B96" s="2"/>
      <c r="C96" s="2"/>
      <c r="D96" s="2"/>
      <c r="E96" s="2"/>
      <c r="F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row>
    <row r="97" spans="2:59" x14ac:dyDescent="0.45">
      <c r="B97" s="2"/>
      <c r="C97" s="2"/>
      <c r="D97" s="2"/>
      <c r="E97" s="2"/>
      <c r="F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row>
    <row r="98" spans="2:59" x14ac:dyDescent="0.45">
      <c r="B98" s="2"/>
      <c r="C98" s="2"/>
      <c r="D98" s="2"/>
      <c r="E98" s="2"/>
      <c r="F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row>
    <row r="99" spans="2:59" x14ac:dyDescent="0.45">
      <c r="B99" s="2"/>
      <c r="C99" s="2"/>
      <c r="D99" s="2"/>
      <c r="E99" s="2"/>
      <c r="F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row>
    <row r="100" spans="2:59" x14ac:dyDescent="0.45">
      <c r="B100" s="2"/>
      <c r="C100" s="2"/>
      <c r="D100" s="2"/>
      <c r="E100" s="2"/>
      <c r="F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row>
    <row r="101" spans="2:59" x14ac:dyDescent="0.45">
      <c r="B101" s="2"/>
      <c r="C101" s="2"/>
      <c r="D101" s="2"/>
      <c r="E101" s="2"/>
      <c r="F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row>
    <row r="102" spans="2:59" x14ac:dyDescent="0.45">
      <c r="B102" s="2"/>
      <c r="C102" s="2"/>
      <c r="D102" s="2"/>
      <c r="E102" s="2"/>
      <c r="F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row>
    <row r="103" spans="2:59" x14ac:dyDescent="0.45">
      <c r="B103" s="2"/>
      <c r="C103" s="2"/>
      <c r="D103" s="2"/>
      <c r="E103" s="2"/>
      <c r="F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row>
    <row r="104" spans="2:59" x14ac:dyDescent="0.45">
      <c r="B104" s="2"/>
      <c r="C104" s="2"/>
      <c r="D104" s="2"/>
      <c r="E104" s="2"/>
      <c r="F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row>
    <row r="105" spans="2:59" x14ac:dyDescent="0.45">
      <c r="B105" s="2"/>
      <c r="C105" s="2"/>
      <c r="D105" s="2"/>
      <c r="E105" s="2"/>
      <c r="F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row>
    <row r="106" spans="2:59" x14ac:dyDescent="0.45">
      <c r="B106" s="2"/>
      <c r="C106" s="2"/>
      <c r="D106" s="2"/>
      <c r="E106" s="2"/>
      <c r="F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row>
    <row r="107" spans="2:59" x14ac:dyDescent="0.45">
      <c r="B107" s="2"/>
      <c r="C107" s="2"/>
      <c r="D107" s="2"/>
      <c r="E107" s="2"/>
      <c r="F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row>
    <row r="108" spans="2:59" x14ac:dyDescent="0.45">
      <c r="B108" s="2"/>
      <c r="C108" s="2"/>
      <c r="D108" s="2"/>
      <c r="E108" s="2"/>
      <c r="F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row>
    <row r="109" spans="2:59" x14ac:dyDescent="0.45">
      <c r="B109" s="2"/>
      <c r="C109" s="2"/>
      <c r="D109" s="2"/>
      <c r="E109" s="2"/>
      <c r="F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row>
    <row r="110" spans="2:59" x14ac:dyDescent="0.45">
      <c r="B110" s="2"/>
      <c r="C110" s="2"/>
      <c r="D110" s="2"/>
      <c r="E110" s="2"/>
      <c r="F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row>
    <row r="111" spans="2:59" x14ac:dyDescent="0.45">
      <c r="B111" s="2"/>
      <c r="C111" s="2"/>
      <c r="D111" s="2"/>
      <c r="E111" s="2"/>
      <c r="F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row>
    <row r="112" spans="2:59" x14ac:dyDescent="0.45">
      <c r="B112" s="2"/>
      <c r="C112" s="2"/>
      <c r="D112" s="2"/>
      <c r="E112" s="2"/>
      <c r="F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row>
    <row r="113" spans="2:59" x14ac:dyDescent="0.45">
      <c r="B113" s="2"/>
      <c r="C113" s="2"/>
      <c r="D113" s="2"/>
      <c r="E113" s="2"/>
      <c r="F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row>
    <row r="114" spans="2:59" x14ac:dyDescent="0.45">
      <c r="B114" s="2"/>
      <c r="C114" s="2"/>
      <c r="D114" s="2"/>
      <c r="E114" s="2"/>
      <c r="F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row>
    <row r="115" spans="2:59" x14ac:dyDescent="0.45">
      <c r="B115" s="2"/>
      <c r="C115" s="2"/>
      <c r="D115" s="2"/>
      <c r="E115" s="2"/>
      <c r="F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row>
    <row r="116" spans="2:59" x14ac:dyDescent="0.45">
      <c r="B116" s="2"/>
      <c r="C116" s="2"/>
      <c r="D116" s="2"/>
      <c r="E116" s="2"/>
      <c r="F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row>
    <row r="117" spans="2:59" x14ac:dyDescent="0.45">
      <c r="B117" s="2"/>
      <c r="C117" s="2"/>
      <c r="D117" s="2"/>
      <c r="E117" s="2"/>
      <c r="F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row>
    <row r="118" spans="2:59" x14ac:dyDescent="0.45">
      <c r="B118" s="2"/>
      <c r="C118" s="2"/>
      <c r="D118" s="2"/>
      <c r="E118" s="2"/>
      <c r="F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row>
    <row r="119" spans="2:59" x14ac:dyDescent="0.45">
      <c r="B119" s="2"/>
      <c r="C119" s="2"/>
      <c r="D119" s="2"/>
      <c r="E119" s="2"/>
      <c r="F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row>
    <row r="120" spans="2:59" x14ac:dyDescent="0.45">
      <c r="B120" s="2"/>
      <c r="C120" s="2"/>
      <c r="D120" s="2"/>
      <c r="E120" s="2"/>
      <c r="F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row>
    <row r="121" spans="2:59" x14ac:dyDescent="0.45">
      <c r="B121" s="2"/>
      <c r="C121" s="2"/>
      <c r="D121" s="2"/>
      <c r="E121" s="2"/>
      <c r="F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row>
    <row r="122" spans="2:59" x14ac:dyDescent="0.45">
      <c r="B122" s="2"/>
      <c r="C122" s="2"/>
      <c r="D122" s="2"/>
      <c r="E122" s="2"/>
      <c r="F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row>
    <row r="123" spans="2:59" x14ac:dyDescent="0.45">
      <c r="B123" s="2"/>
      <c r="C123" s="2"/>
      <c r="D123" s="2"/>
      <c r="E123" s="2"/>
      <c r="F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row>
    <row r="124" spans="2:59" x14ac:dyDescent="0.45">
      <c r="B124" s="2"/>
      <c r="C124" s="2"/>
      <c r="D124" s="2"/>
      <c r="E124" s="2"/>
      <c r="F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row>
    <row r="125" spans="2:59" x14ac:dyDescent="0.45">
      <c r="B125" s="2"/>
      <c r="C125" s="2"/>
      <c r="D125" s="2"/>
      <c r="E125" s="2"/>
      <c r="F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row>
    <row r="126" spans="2:59" x14ac:dyDescent="0.45">
      <c r="B126" s="2"/>
      <c r="C126" s="2"/>
      <c r="D126" s="2"/>
      <c r="E126" s="2"/>
      <c r="F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row>
    <row r="127" spans="2:59" x14ac:dyDescent="0.45">
      <c r="B127" s="2"/>
      <c r="C127" s="2"/>
      <c r="D127" s="2"/>
      <c r="E127" s="2"/>
      <c r="F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row>
    <row r="128" spans="2:59" x14ac:dyDescent="0.45">
      <c r="B128" s="2"/>
      <c r="C128" s="2"/>
      <c r="D128" s="2"/>
      <c r="E128" s="2"/>
      <c r="F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row>
    <row r="129" spans="2:59" x14ac:dyDescent="0.45">
      <c r="B129" s="2"/>
      <c r="C129" s="2"/>
      <c r="D129" s="2"/>
      <c r="E129" s="2"/>
      <c r="F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row>
    <row r="130" spans="2:59" x14ac:dyDescent="0.45">
      <c r="B130" s="2"/>
      <c r="C130" s="2"/>
      <c r="D130" s="2"/>
      <c r="E130" s="2"/>
      <c r="F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row>
    <row r="131" spans="2:59" x14ac:dyDescent="0.45">
      <c r="B131" s="2"/>
      <c r="C131" s="2"/>
      <c r="D131" s="2"/>
      <c r="E131" s="2"/>
      <c r="F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row>
    <row r="132" spans="2:59" x14ac:dyDescent="0.45">
      <c r="B132" s="2"/>
      <c r="C132" s="2"/>
      <c r="D132" s="2"/>
      <c r="E132" s="2"/>
      <c r="F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row>
    <row r="133" spans="2:59" x14ac:dyDescent="0.45">
      <c r="B133" s="2"/>
      <c r="C133" s="2"/>
      <c r="D133" s="2"/>
      <c r="E133" s="2"/>
      <c r="F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row>
    <row r="134" spans="2:59" x14ac:dyDescent="0.45">
      <c r="B134" s="2"/>
      <c r="C134" s="2"/>
      <c r="D134" s="2"/>
      <c r="E134" s="2"/>
      <c r="F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row>
    <row r="135" spans="2:59" x14ac:dyDescent="0.45">
      <c r="B135" s="2"/>
      <c r="C135" s="2"/>
      <c r="D135" s="2"/>
      <c r="E135" s="2"/>
      <c r="F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row>
    <row r="136" spans="2:59" x14ac:dyDescent="0.45">
      <c r="B136" s="2"/>
      <c r="C136" s="2"/>
      <c r="D136" s="2"/>
      <c r="E136" s="2"/>
      <c r="F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row>
    <row r="137" spans="2:59" x14ac:dyDescent="0.45">
      <c r="B137" s="2"/>
      <c r="C137" s="2"/>
      <c r="D137" s="2"/>
      <c r="E137" s="2"/>
      <c r="F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row>
    <row r="138" spans="2:59" x14ac:dyDescent="0.45">
      <c r="B138" s="2"/>
      <c r="C138" s="2"/>
      <c r="D138" s="2"/>
      <c r="E138" s="2"/>
      <c r="F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row>
    <row r="139" spans="2:59" x14ac:dyDescent="0.45">
      <c r="B139" s="2"/>
      <c r="C139" s="2"/>
      <c r="D139" s="2"/>
      <c r="E139" s="2"/>
      <c r="F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row>
    <row r="140" spans="2:59" x14ac:dyDescent="0.45">
      <c r="B140" s="2"/>
      <c r="C140" s="2"/>
      <c r="D140" s="2"/>
      <c r="E140" s="2"/>
      <c r="F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row>
    <row r="141" spans="2:59" x14ac:dyDescent="0.45">
      <c r="B141" s="2"/>
      <c r="C141" s="2"/>
      <c r="D141" s="2"/>
      <c r="E141" s="2"/>
      <c r="F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row>
    <row r="142" spans="2:59" x14ac:dyDescent="0.45">
      <c r="B142" s="2"/>
      <c r="C142" s="2"/>
      <c r="D142" s="2"/>
      <c r="E142" s="2"/>
      <c r="F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row>
    <row r="143" spans="2:59" x14ac:dyDescent="0.45">
      <c r="B143" s="2"/>
      <c r="C143" s="2"/>
      <c r="D143" s="2"/>
      <c r="E143" s="2"/>
      <c r="F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row>
    <row r="144" spans="2:59" x14ac:dyDescent="0.45">
      <c r="B144" s="2"/>
      <c r="C144" s="2"/>
      <c r="D144" s="2"/>
      <c r="E144" s="2"/>
      <c r="F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row>
    <row r="145" spans="2:59" x14ac:dyDescent="0.45">
      <c r="B145" s="2"/>
      <c r="C145" s="2"/>
      <c r="D145" s="2"/>
      <c r="E145" s="2"/>
      <c r="F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row>
    <row r="146" spans="2:59" x14ac:dyDescent="0.45">
      <c r="B146" s="2"/>
      <c r="C146" s="2"/>
      <c r="D146" s="2"/>
      <c r="E146" s="2"/>
      <c r="F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row>
    <row r="147" spans="2:59" x14ac:dyDescent="0.45">
      <c r="B147" s="2"/>
      <c r="C147" s="2"/>
      <c r="D147" s="2"/>
      <c r="E147" s="2"/>
      <c r="F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row>
    <row r="148" spans="2:59" x14ac:dyDescent="0.45">
      <c r="B148" s="2"/>
      <c r="C148" s="2"/>
      <c r="D148" s="2"/>
      <c r="E148" s="2"/>
      <c r="F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row>
    <row r="149" spans="2:59" x14ac:dyDescent="0.45">
      <c r="B149" s="2"/>
      <c r="C149" s="2"/>
      <c r="D149" s="2"/>
      <c r="E149" s="2"/>
      <c r="F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row>
    <row r="150" spans="2:59" x14ac:dyDescent="0.45">
      <c r="B150" s="2"/>
      <c r="C150" s="2"/>
      <c r="D150" s="2"/>
      <c r="E150" s="2"/>
      <c r="F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row>
    <row r="151" spans="2:59" x14ac:dyDescent="0.45">
      <c r="B151" s="2"/>
      <c r="C151" s="2"/>
      <c r="D151" s="2"/>
      <c r="E151" s="2"/>
      <c r="F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row>
    <row r="152" spans="2:59" x14ac:dyDescent="0.45">
      <c r="B152" s="2"/>
      <c r="C152" s="2"/>
      <c r="D152" s="2"/>
      <c r="E152" s="2"/>
      <c r="F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row>
    <row r="153" spans="2:59" x14ac:dyDescent="0.45">
      <c r="B153" s="2"/>
      <c r="C153" s="2"/>
      <c r="D153" s="2"/>
      <c r="E153" s="2"/>
      <c r="F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row>
    <row r="154" spans="2:59" x14ac:dyDescent="0.45">
      <c r="B154" s="2"/>
      <c r="C154" s="2"/>
      <c r="D154" s="2"/>
      <c r="E154" s="2"/>
      <c r="F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row>
    <row r="155" spans="2:59" x14ac:dyDescent="0.45">
      <c r="B155" s="2"/>
      <c r="C155" s="2"/>
      <c r="D155" s="2"/>
      <c r="E155" s="2"/>
      <c r="F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row>
    <row r="156" spans="2:59" x14ac:dyDescent="0.45">
      <c r="B156" s="2"/>
      <c r="C156" s="2"/>
      <c r="D156" s="2"/>
      <c r="E156" s="2"/>
      <c r="F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row>
    <row r="157" spans="2:59" x14ac:dyDescent="0.45">
      <c r="B157" s="2"/>
      <c r="C157" s="2"/>
      <c r="D157" s="2"/>
      <c r="E157" s="2"/>
      <c r="F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row>
    <row r="158" spans="2:59" x14ac:dyDescent="0.45">
      <c r="B158" s="2"/>
      <c r="C158" s="2"/>
      <c r="D158" s="2"/>
      <c r="E158" s="2"/>
      <c r="F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row>
    <row r="159" spans="2:59" x14ac:dyDescent="0.45">
      <c r="B159" s="2"/>
      <c r="C159" s="2"/>
      <c r="D159" s="2"/>
      <c r="E159" s="2"/>
      <c r="F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row>
    <row r="160" spans="2:59" x14ac:dyDescent="0.45">
      <c r="B160" s="2"/>
      <c r="C160" s="2"/>
      <c r="D160" s="2"/>
      <c r="E160" s="2"/>
      <c r="F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row>
    <row r="161" spans="2:59" x14ac:dyDescent="0.45">
      <c r="B161" s="2"/>
      <c r="C161" s="2"/>
      <c r="D161" s="2"/>
      <c r="E161" s="2"/>
      <c r="F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row>
    <row r="162" spans="2:59" x14ac:dyDescent="0.45">
      <c r="B162" s="2"/>
      <c r="C162" s="2"/>
      <c r="D162" s="2"/>
      <c r="E162" s="2"/>
      <c r="F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row>
    <row r="163" spans="2:59" x14ac:dyDescent="0.45">
      <c r="B163" s="2"/>
      <c r="C163" s="2"/>
      <c r="D163" s="2"/>
      <c r="E163" s="2"/>
      <c r="F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row>
    <row r="164" spans="2:59" x14ac:dyDescent="0.45">
      <c r="B164" s="2"/>
      <c r="C164" s="2"/>
      <c r="D164" s="2"/>
      <c r="E164" s="2"/>
      <c r="F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row>
    <row r="165" spans="2:59" x14ac:dyDescent="0.45">
      <c r="B165" s="2"/>
      <c r="C165" s="2"/>
      <c r="D165" s="2"/>
      <c r="E165" s="2"/>
      <c r="F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row>
    <row r="166" spans="2:59" x14ac:dyDescent="0.45">
      <c r="B166" s="2"/>
      <c r="C166" s="2"/>
      <c r="D166" s="2"/>
      <c r="E166" s="2"/>
      <c r="F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row>
    <row r="167" spans="2:59" x14ac:dyDescent="0.45">
      <c r="B167" s="2"/>
      <c r="C167" s="2"/>
      <c r="D167" s="2"/>
      <c r="E167" s="2"/>
      <c r="F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row>
    <row r="168" spans="2:59" x14ac:dyDescent="0.45">
      <c r="B168" s="2"/>
      <c r="C168" s="2"/>
      <c r="D168" s="2"/>
      <c r="E168" s="2"/>
      <c r="F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row>
    <row r="169" spans="2:59" x14ac:dyDescent="0.45">
      <c r="B169" s="2"/>
      <c r="C169" s="2"/>
      <c r="D169" s="2"/>
      <c r="E169" s="2"/>
      <c r="F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row>
    <row r="170" spans="2:59" x14ac:dyDescent="0.45">
      <c r="B170" s="2"/>
      <c r="C170" s="2"/>
      <c r="D170" s="2"/>
      <c r="E170" s="2"/>
      <c r="F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row>
    <row r="171" spans="2:59" x14ac:dyDescent="0.45">
      <c r="B171" s="2"/>
      <c r="C171" s="2"/>
      <c r="D171" s="2"/>
      <c r="E171" s="2"/>
      <c r="F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row>
    <row r="172" spans="2:59" x14ac:dyDescent="0.45">
      <c r="B172" s="2"/>
      <c r="C172" s="2"/>
      <c r="D172" s="2"/>
      <c r="E172" s="2"/>
      <c r="F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row>
    <row r="173" spans="2:59" x14ac:dyDescent="0.45">
      <c r="B173" s="2"/>
      <c r="C173" s="2"/>
      <c r="D173" s="2"/>
      <c r="E173" s="2"/>
      <c r="F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row>
    <row r="174" spans="2:59" x14ac:dyDescent="0.45">
      <c r="B174" s="2"/>
      <c r="C174" s="2"/>
      <c r="D174" s="2"/>
      <c r="E174" s="2"/>
      <c r="F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row>
    <row r="175" spans="2:59" x14ac:dyDescent="0.45">
      <c r="B175" s="2"/>
      <c r="C175" s="2"/>
      <c r="D175" s="2"/>
      <c r="E175" s="2"/>
      <c r="F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row>
    <row r="176" spans="2:59" x14ac:dyDescent="0.45">
      <c r="B176" s="2"/>
      <c r="C176" s="2"/>
      <c r="D176" s="2"/>
      <c r="E176" s="2"/>
      <c r="F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row>
    <row r="177" spans="2:59" x14ac:dyDescent="0.45">
      <c r="B177" s="2"/>
      <c r="C177" s="2"/>
      <c r="D177" s="2"/>
      <c r="E177" s="2"/>
      <c r="F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row>
    <row r="178" spans="2:59" x14ac:dyDescent="0.45">
      <c r="B178" s="2"/>
      <c r="C178" s="2"/>
      <c r="D178" s="2"/>
      <c r="E178" s="2"/>
      <c r="F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row>
    <row r="179" spans="2:59" x14ac:dyDescent="0.45">
      <c r="B179" s="2"/>
      <c r="C179" s="2"/>
      <c r="D179" s="2"/>
      <c r="E179" s="2"/>
      <c r="F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row>
    <row r="180" spans="2:59" x14ac:dyDescent="0.45">
      <c r="B180" s="2"/>
      <c r="C180" s="2"/>
      <c r="D180" s="2"/>
      <c r="E180" s="2"/>
      <c r="F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row>
    <row r="181" spans="2:59" x14ac:dyDescent="0.45">
      <c r="B181" s="2"/>
      <c r="C181" s="2"/>
      <c r="D181" s="2"/>
      <c r="E181" s="2"/>
      <c r="F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row>
    <row r="182" spans="2:59" x14ac:dyDescent="0.45">
      <c r="B182" s="2"/>
      <c r="C182" s="2"/>
      <c r="D182" s="2"/>
      <c r="E182" s="2"/>
      <c r="F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row>
    <row r="183" spans="2:59" x14ac:dyDescent="0.45">
      <c r="B183" s="2"/>
      <c r="C183" s="2"/>
      <c r="D183" s="2"/>
      <c r="E183" s="2"/>
      <c r="F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row>
    <row r="184" spans="2:59" x14ac:dyDescent="0.45">
      <c r="B184" s="2"/>
      <c r="C184" s="2"/>
      <c r="D184" s="2"/>
      <c r="E184" s="2"/>
      <c r="F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row>
    <row r="185" spans="2:59" x14ac:dyDescent="0.45">
      <c r="B185" s="2"/>
      <c r="C185" s="2"/>
      <c r="D185" s="2"/>
      <c r="E185" s="2"/>
      <c r="F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row>
    <row r="186" spans="2:59" x14ac:dyDescent="0.45">
      <c r="B186" s="2"/>
      <c r="C186" s="2"/>
      <c r="D186" s="2"/>
      <c r="E186" s="2"/>
      <c r="F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row>
    <row r="187" spans="2:59" x14ac:dyDescent="0.45">
      <c r="B187" s="2"/>
      <c r="C187" s="2"/>
      <c r="D187" s="2"/>
      <c r="E187" s="2"/>
      <c r="F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row>
    <row r="188" spans="2:59" x14ac:dyDescent="0.45">
      <c r="B188" s="2"/>
      <c r="C188" s="2"/>
      <c r="D188" s="2"/>
      <c r="E188" s="2"/>
      <c r="F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row>
    <row r="189" spans="2:59" x14ac:dyDescent="0.45">
      <c r="B189" s="2"/>
      <c r="C189" s="2"/>
      <c r="D189" s="2"/>
      <c r="E189" s="2"/>
      <c r="F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row>
    <row r="190" spans="2:59" x14ac:dyDescent="0.45">
      <c r="B190" s="2"/>
      <c r="C190" s="2"/>
      <c r="D190" s="2"/>
      <c r="E190" s="2"/>
      <c r="F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row>
    <row r="191" spans="2:59" x14ac:dyDescent="0.45">
      <c r="B191" s="2"/>
      <c r="C191" s="2"/>
      <c r="D191" s="2"/>
      <c r="E191" s="2"/>
      <c r="F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row>
    <row r="192" spans="2:59" x14ac:dyDescent="0.45">
      <c r="B192" s="2"/>
      <c r="C192" s="2"/>
      <c r="D192" s="2"/>
      <c r="E192" s="2"/>
      <c r="F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row>
    <row r="193" spans="2:59" x14ac:dyDescent="0.45">
      <c r="B193" s="2"/>
      <c r="C193" s="2"/>
      <c r="D193" s="2"/>
      <c r="E193" s="2"/>
      <c r="F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row>
    <row r="194" spans="2:59" x14ac:dyDescent="0.45">
      <c r="B194" s="2"/>
      <c r="C194" s="2"/>
      <c r="D194" s="2"/>
      <c r="E194" s="2"/>
      <c r="F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row>
    <row r="195" spans="2:59" x14ac:dyDescent="0.45">
      <c r="B195" s="2"/>
      <c r="C195" s="2"/>
      <c r="D195" s="2"/>
      <c r="E195" s="2"/>
      <c r="F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row>
    <row r="196" spans="2:59" x14ac:dyDescent="0.45">
      <c r="B196" s="2"/>
      <c r="C196" s="2"/>
      <c r="D196" s="2"/>
      <c r="E196" s="2"/>
      <c r="F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row>
    <row r="197" spans="2:59" x14ac:dyDescent="0.45">
      <c r="B197" s="2"/>
      <c r="C197" s="2"/>
      <c r="D197" s="2"/>
      <c r="E197" s="2"/>
      <c r="F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row>
    <row r="198" spans="2:59" x14ac:dyDescent="0.45">
      <c r="B198" s="2"/>
      <c r="C198" s="2"/>
      <c r="D198" s="2"/>
      <c r="E198" s="2"/>
      <c r="F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row>
    <row r="199" spans="2:59" x14ac:dyDescent="0.45">
      <c r="B199" s="2"/>
      <c r="C199" s="2"/>
      <c r="D199" s="2"/>
      <c r="E199" s="2"/>
      <c r="F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row>
    <row r="200" spans="2:59" x14ac:dyDescent="0.45">
      <c r="B200" s="2"/>
      <c r="C200" s="2"/>
      <c r="D200" s="2"/>
      <c r="E200" s="2"/>
      <c r="F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row>
    <row r="201" spans="2:59" x14ac:dyDescent="0.45">
      <c r="B201" s="2"/>
      <c r="C201" s="2"/>
      <c r="D201" s="2"/>
      <c r="E201" s="2"/>
      <c r="F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row>
    <row r="202" spans="2:59" x14ac:dyDescent="0.45">
      <c r="B202" s="2"/>
      <c r="C202" s="2"/>
      <c r="D202" s="2"/>
      <c r="E202" s="2"/>
      <c r="F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row>
    <row r="203" spans="2:59" x14ac:dyDescent="0.45">
      <c r="B203" s="2"/>
      <c r="C203" s="2"/>
      <c r="D203" s="2"/>
      <c r="E203" s="2"/>
      <c r="F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row>
    <row r="204" spans="2:59" x14ac:dyDescent="0.45">
      <c r="B204" s="2"/>
      <c r="C204" s="2"/>
      <c r="D204" s="2"/>
      <c r="E204" s="2"/>
      <c r="F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row>
    <row r="205" spans="2:59" x14ac:dyDescent="0.45">
      <c r="B205" s="2"/>
      <c r="C205" s="2"/>
      <c r="D205" s="2"/>
      <c r="E205" s="2"/>
      <c r="F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row>
    <row r="206" spans="2:59" x14ac:dyDescent="0.45">
      <c r="B206" s="2"/>
      <c r="C206" s="2"/>
      <c r="D206" s="2"/>
      <c r="E206" s="2"/>
      <c r="F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row>
    <row r="207" spans="2:59" x14ac:dyDescent="0.45">
      <c r="B207" s="2"/>
      <c r="C207" s="2"/>
      <c r="D207" s="2"/>
      <c r="E207" s="2"/>
      <c r="F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row>
    <row r="208" spans="2:59" x14ac:dyDescent="0.45">
      <c r="B208" s="2"/>
      <c r="C208" s="2"/>
      <c r="D208" s="2"/>
      <c r="E208" s="2"/>
      <c r="F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row>
    <row r="209" spans="2:59" x14ac:dyDescent="0.45">
      <c r="B209" s="2"/>
      <c r="C209" s="2"/>
      <c r="D209" s="2"/>
      <c r="E209" s="2"/>
      <c r="F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row>
    <row r="210" spans="2:59" x14ac:dyDescent="0.45">
      <c r="B210" s="2"/>
      <c r="C210" s="2"/>
      <c r="D210" s="2"/>
      <c r="E210" s="2"/>
      <c r="F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row>
    <row r="211" spans="2:59" x14ac:dyDescent="0.45">
      <c r="B211" s="2"/>
      <c r="C211" s="2"/>
      <c r="D211" s="2"/>
      <c r="E211" s="2"/>
      <c r="F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row>
    <row r="212" spans="2:59" x14ac:dyDescent="0.45">
      <c r="B212" s="2"/>
      <c r="C212" s="2"/>
      <c r="D212" s="2"/>
      <c r="E212" s="2"/>
      <c r="F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row>
    <row r="213" spans="2:59" x14ac:dyDescent="0.45">
      <c r="B213" s="2"/>
      <c r="C213" s="2"/>
      <c r="D213" s="2"/>
      <c r="E213" s="2"/>
      <c r="F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row>
    <row r="214" spans="2:59" x14ac:dyDescent="0.45">
      <c r="B214" s="2"/>
      <c r="C214" s="2"/>
      <c r="D214" s="2"/>
      <c r="E214" s="2"/>
      <c r="F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row>
    <row r="215" spans="2:59" x14ac:dyDescent="0.45">
      <c r="B215" s="2"/>
      <c r="C215" s="2"/>
      <c r="D215" s="2"/>
      <c r="E215" s="2"/>
      <c r="F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row>
    <row r="216" spans="2:59" x14ac:dyDescent="0.45">
      <c r="B216" s="2"/>
      <c r="C216" s="2"/>
      <c r="D216" s="2"/>
      <c r="E216" s="2"/>
      <c r="F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row>
    <row r="217" spans="2:59" x14ac:dyDescent="0.45">
      <c r="B217" s="2"/>
      <c r="C217" s="2"/>
      <c r="D217" s="2"/>
      <c r="E217" s="2"/>
      <c r="F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row>
    <row r="218" spans="2:59" x14ac:dyDescent="0.45">
      <c r="B218" s="2"/>
      <c r="C218" s="2"/>
      <c r="D218" s="2"/>
      <c r="E218" s="2"/>
      <c r="F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row>
    <row r="219" spans="2:59" x14ac:dyDescent="0.45">
      <c r="B219" s="2"/>
      <c r="C219" s="2"/>
      <c r="D219" s="2"/>
      <c r="E219" s="2"/>
      <c r="F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row>
    <row r="220" spans="2:59" x14ac:dyDescent="0.45">
      <c r="B220" s="2"/>
      <c r="C220" s="2"/>
      <c r="D220" s="2"/>
      <c r="E220" s="2"/>
      <c r="F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row>
    <row r="221" spans="2:59" x14ac:dyDescent="0.45">
      <c r="B221" s="2"/>
      <c r="C221" s="2"/>
      <c r="D221" s="2"/>
      <c r="E221" s="2"/>
      <c r="F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row>
    <row r="222" spans="2:59" x14ac:dyDescent="0.45">
      <c r="B222" s="2"/>
      <c r="C222" s="2"/>
      <c r="D222" s="2"/>
      <c r="E222" s="2"/>
      <c r="F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row>
    <row r="223" spans="2:59" x14ac:dyDescent="0.45">
      <c r="B223" s="2"/>
      <c r="C223" s="2"/>
      <c r="D223" s="2"/>
      <c r="E223" s="2"/>
      <c r="F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row>
    <row r="224" spans="2:59" x14ac:dyDescent="0.45">
      <c r="B224" s="2"/>
      <c r="C224" s="2"/>
      <c r="D224" s="2"/>
      <c r="E224" s="2"/>
      <c r="F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row>
    <row r="225" spans="2:59" x14ac:dyDescent="0.45">
      <c r="B225" s="2"/>
      <c r="C225" s="2"/>
      <c r="D225" s="2"/>
      <c r="E225" s="2"/>
      <c r="F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row>
    <row r="226" spans="2:59" x14ac:dyDescent="0.45">
      <c r="B226" s="2"/>
      <c r="C226" s="2"/>
      <c r="D226" s="2"/>
      <c r="E226" s="2"/>
      <c r="F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row>
    <row r="227" spans="2:59" x14ac:dyDescent="0.45">
      <c r="B227" s="2"/>
      <c r="C227" s="2"/>
      <c r="D227" s="2"/>
      <c r="E227" s="2"/>
      <c r="F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row>
    <row r="228" spans="2:59" x14ac:dyDescent="0.45">
      <c r="B228" s="2"/>
      <c r="C228" s="2"/>
      <c r="D228" s="2"/>
      <c r="E228" s="2"/>
      <c r="F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row>
    <row r="229" spans="2:59" x14ac:dyDescent="0.45">
      <c r="B229" s="2"/>
      <c r="C229" s="2"/>
      <c r="D229" s="2"/>
      <c r="E229" s="2"/>
      <c r="F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row>
    <row r="230" spans="2:59" x14ac:dyDescent="0.45">
      <c r="B230" s="2"/>
      <c r="C230" s="2"/>
      <c r="D230" s="2"/>
      <c r="E230" s="2"/>
      <c r="F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row>
    <row r="231" spans="2:59" x14ac:dyDescent="0.45">
      <c r="B231" s="2"/>
      <c r="C231" s="2"/>
      <c r="D231" s="2"/>
      <c r="E231" s="2"/>
      <c r="F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row>
    <row r="232" spans="2:59" x14ac:dyDescent="0.45">
      <c r="B232" s="2"/>
      <c r="C232" s="2"/>
      <c r="D232" s="2"/>
      <c r="E232" s="2"/>
      <c r="F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row>
    <row r="233" spans="2:59" x14ac:dyDescent="0.45">
      <c r="B233" s="2"/>
      <c r="C233" s="2"/>
      <c r="D233" s="2"/>
      <c r="E233" s="2"/>
      <c r="F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row>
    <row r="234" spans="2:59" x14ac:dyDescent="0.45">
      <c r="B234" s="2"/>
      <c r="C234" s="2"/>
      <c r="D234" s="2"/>
      <c r="E234" s="2"/>
      <c r="F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row>
    <row r="235" spans="2:59" x14ac:dyDescent="0.45">
      <c r="B235" s="2"/>
      <c r="C235" s="2"/>
      <c r="D235" s="2"/>
      <c r="E235" s="2"/>
      <c r="F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row>
    <row r="236" spans="2:59" x14ac:dyDescent="0.45">
      <c r="B236" s="2"/>
      <c r="C236" s="2"/>
      <c r="D236" s="2"/>
      <c r="E236" s="2"/>
      <c r="F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row>
    <row r="237" spans="2:59" x14ac:dyDescent="0.45">
      <c r="B237" s="2"/>
      <c r="C237" s="2"/>
      <c r="D237" s="2"/>
      <c r="E237" s="2"/>
      <c r="F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row>
    <row r="238" spans="2:59" x14ac:dyDescent="0.45">
      <c r="B238" s="2"/>
      <c r="C238" s="2"/>
      <c r="D238" s="2"/>
      <c r="E238" s="2"/>
      <c r="F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row>
    <row r="239" spans="2:59" x14ac:dyDescent="0.45">
      <c r="B239" s="2"/>
      <c r="C239" s="2"/>
      <c r="D239" s="2"/>
      <c r="E239" s="2"/>
      <c r="F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row>
    <row r="240" spans="2:59" x14ac:dyDescent="0.45">
      <c r="B240" s="2"/>
      <c r="C240" s="2"/>
      <c r="D240" s="2"/>
      <c r="E240" s="2"/>
      <c r="F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row>
    <row r="241" spans="2:59" x14ac:dyDescent="0.45">
      <c r="B241" s="2"/>
      <c r="C241" s="2"/>
      <c r="D241" s="2"/>
      <c r="E241" s="2"/>
      <c r="F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row>
    <row r="242" spans="2:59" x14ac:dyDescent="0.45">
      <c r="B242" s="2"/>
      <c r="C242" s="2"/>
      <c r="D242" s="2"/>
      <c r="E242" s="2"/>
      <c r="F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row>
    <row r="243" spans="2:59" x14ac:dyDescent="0.45">
      <c r="B243" s="2"/>
      <c r="C243" s="2"/>
      <c r="D243" s="2"/>
      <c r="E243" s="2"/>
      <c r="F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row>
    <row r="244" spans="2:59" x14ac:dyDescent="0.45">
      <c r="B244" s="2"/>
      <c r="C244" s="2"/>
      <c r="D244" s="2"/>
      <c r="E244" s="2"/>
      <c r="F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row>
    <row r="245" spans="2:59" x14ac:dyDescent="0.45">
      <c r="B245" s="2"/>
      <c r="C245" s="2"/>
      <c r="D245" s="2"/>
      <c r="E245" s="2"/>
      <c r="F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row>
    <row r="246" spans="2:59" x14ac:dyDescent="0.45">
      <c r="B246" s="2"/>
      <c r="C246" s="2"/>
      <c r="D246" s="2"/>
      <c r="E246" s="2"/>
      <c r="F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row>
    <row r="247" spans="2:59" x14ac:dyDescent="0.45">
      <c r="B247" s="2"/>
      <c r="C247" s="2"/>
      <c r="D247" s="2"/>
      <c r="E247" s="2"/>
      <c r="F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row>
    <row r="248" spans="2:59" x14ac:dyDescent="0.45">
      <c r="B248" s="2"/>
      <c r="C248" s="2"/>
      <c r="D248" s="2"/>
      <c r="E248" s="2"/>
      <c r="F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row>
    <row r="249" spans="2:59" x14ac:dyDescent="0.45">
      <c r="B249" s="2"/>
      <c r="C249" s="2"/>
      <c r="D249" s="2"/>
      <c r="E249" s="2"/>
      <c r="F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row>
    <row r="250" spans="2:59" x14ac:dyDescent="0.45">
      <c r="B250" s="2"/>
      <c r="C250" s="2"/>
      <c r="D250" s="2"/>
      <c r="E250" s="2"/>
      <c r="F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row>
    <row r="251" spans="2:59" x14ac:dyDescent="0.45">
      <c r="B251" s="2"/>
      <c r="C251" s="2"/>
      <c r="D251" s="2"/>
      <c r="E251" s="2"/>
      <c r="F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row>
    <row r="252" spans="2:59" x14ac:dyDescent="0.45">
      <c r="B252" s="2"/>
      <c r="C252" s="2"/>
      <c r="D252" s="2"/>
      <c r="E252" s="2"/>
      <c r="F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row>
    <row r="253" spans="2:59" x14ac:dyDescent="0.45">
      <c r="B253" s="2"/>
      <c r="C253" s="2"/>
      <c r="D253" s="2"/>
      <c r="E253" s="2"/>
      <c r="F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row>
    <row r="254" spans="2:59" x14ac:dyDescent="0.45">
      <c r="B254" s="2"/>
      <c r="C254" s="2"/>
      <c r="D254" s="2"/>
      <c r="E254" s="2"/>
      <c r="F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row>
    <row r="255" spans="2:59" x14ac:dyDescent="0.45">
      <c r="B255" s="2"/>
      <c r="C255" s="2"/>
      <c r="D255" s="2"/>
      <c r="E255" s="2"/>
      <c r="F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row>
    <row r="256" spans="2:59" x14ac:dyDescent="0.45">
      <c r="B256" s="2"/>
      <c r="C256" s="2"/>
      <c r="D256" s="2"/>
      <c r="E256" s="2"/>
      <c r="F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row>
    <row r="257" spans="2:59" x14ac:dyDescent="0.45">
      <c r="B257" s="2"/>
      <c r="C257" s="2"/>
      <c r="D257" s="2"/>
      <c r="E257" s="2"/>
      <c r="F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row>
    <row r="258" spans="2:59" x14ac:dyDescent="0.45">
      <c r="B258" s="2"/>
      <c r="C258" s="2"/>
      <c r="D258" s="2"/>
      <c r="E258" s="2"/>
      <c r="F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row>
    <row r="259" spans="2:59" x14ac:dyDescent="0.45">
      <c r="B259" s="2"/>
      <c r="C259" s="2"/>
      <c r="D259" s="2"/>
      <c r="E259" s="2"/>
      <c r="F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row>
    <row r="260" spans="2:59" x14ac:dyDescent="0.45">
      <c r="B260" s="2"/>
      <c r="C260" s="2"/>
      <c r="D260" s="2"/>
      <c r="E260" s="2"/>
      <c r="F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row>
    <row r="261" spans="2:59" x14ac:dyDescent="0.45">
      <c r="B261" s="2"/>
      <c r="C261" s="2"/>
      <c r="D261" s="2"/>
      <c r="E261" s="2"/>
      <c r="F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row>
    <row r="262" spans="2:59" x14ac:dyDescent="0.45">
      <c r="B262" s="2"/>
      <c r="C262" s="2"/>
      <c r="D262" s="2"/>
      <c r="E262" s="2"/>
      <c r="F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row>
    <row r="263" spans="2:59" x14ac:dyDescent="0.45">
      <c r="B263" s="2"/>
      <c r="C263" s="2"/>
      <c r="D263" s="2"/>
      <c r="E263" s="2"/>
      <c r="F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row>
    <row r="264" spans="2:59" x14ac:dyDescent="0.45">
      <c r="B264" s="2"/>
      <c r="C264" s="2"/>
      <c r="D264" s="2"/>
      <c r="E264" s="2"/>
      <c r="F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row>
    <row r="265" spans="2:59" x14ac:dyDescent="0.45">
      <c r="B265" s="2"/>
      <c r="C265" s="2"/>
      <c r="D265" s="2"/>
      <c r="E265" s="2"/>
      <c r="F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row>
    <row r="266" spans="2:59" x14ac:dyDescent="0.45">
      <c r="B266" s="2"/>
      <c r="C266" s="2"/>
      <c r="D266" s="2"/>
      <c r="E266" s="2"/>
      <c r="F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row>
    <row r="267" spans="2:59" x14ac:dyDescent="0.45">
      <c r="B267" s="2"/>
      <c r="C267" s="2"/>
      <c r="D267" s="2"/>
      <c r="E267" s="2"/>
      <c r="F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row>
    <row r="268" spans="2:59" x14ac:dyDescent="0.45">
      <c r="B268" s="2"/>
      <c r="C268" s="2"/>
      <c r="D268" s="2"/>
      <c r="E268" s="2"/>
      <c r="F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row>
    <row r="269" spans="2:59" x14ac:dyDescent="0.45">
      <c r="B269" s="2"/>
      <c r="C269" s="2"/>
      <c r="D269" s="2"/>
      <c r="E269" s="2"/>
      <c r="F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row>
    <row r="270" spans="2:59" x14ac:dyDescent="0.45">
      <c r="B270" s="2"/>
      <c r="C270" s="2"/>
      <c r="D270" s="2"/>
      <c r="E270" s="2"/>
      <c r="F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row>
    <row r="271" spans="2:59" x14ac:dyDescent="0.45">
      <c r="B271" s="2"/>
      <c r="C271" s="2"/>
      <c r="D271" s="2"/>
      <c r="E271" s="2"/>
      <c r="F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row>
    <row r="272" spans="2:59" x14ac:dyDescent="0.45">
      <c r="B272" s="2"/>
      <c r="C272" s="2"/>
      <c r="D272" s="2"/>
      <c r="E272" s="2"/>
      <c r="F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row>
    <row r="273" spans="2:59" x14ac:dyDescent="0.45">
      <c r="B273" s="2"/>
      <c r="C273" s="2"/>
      <c r="D273" s="2"/>
      <c r="E273" s="2"/>
      <c r="F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row>
    <row r="274" spans="2:59" x14ac:dyDescent="0.45">
      <c r="B274" s="2"/>
      <c r="C274" s="2"/>
      <c r="D274" s="2"/>
      <c r="E274" s="2"/>
      <c r="F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row>
    <row r="275" spans="2:59" x14ac:dyDescent="0.45">
      <c r="B275" s="2"/>
      <c r="C275" s="2"/>
      <c r="D275" s="2"/>
      <c r="E275" s="2"/>
      <c r="F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row>
    <row r="276" spans="2:59" x14ac:dyDescent="0.45">
      <c r="B276" s="2"/>
      <c r="C276" s="2"/>
      <c r="D276" s="2"/>
      <c r="E276" s="2"/>
      <c r="F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row>
    <row r="277" spans="2:59" x14ac:dyDescent="0.45">
      <c r="B277" s="2"/>
      <c r="C277" s="2"/>
      <c r="D277" s="2"/>
      <c r="E277" s="2"/>
      <c r="F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row>
    <row r="278" spans="2:59" x14ac:dyDescent="0.45">
      <c r="B278" s="2"/>
      <c r="C278" s="2"/>
      <c r="D278" s="2"/>
      <c r="E278" s="2"/>
      <c r="F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row>
    <row r="279" spans="2:59" x14ac:dyDescent="0.45">
      <c r="B279" s="2"/>
      <c r="C279" s="2"/>
      <c r="D279" s="2"/>
      <c r="E279" s="2"/>
      <c r="F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row>
    <row r="280" spans="2:59" x14ac:dyDescent="0.45">
      <c r="B280" s="2"/>
      <c r="C280" s="2"/>
      <c r="D280" s="2"/>
      <c r="E280" s="2"/>
      <c r="F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row>
    <row r="281" spans="2:59" x14ac:dyDescent="0.45">
      <c r="B281" s="2"/>
      <c r="C281" s="2"/>
      <c r="D281" s="2"/>
      <c r="E281" s="2"/>
      <c r="F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row>
    <row r="282" spans="2:59" x14ac:dyDescent="0.45">
      <c r="B282" s="2"/>
      <c r="C282" s="2"/>
      <c r="D282" s="2"/>
      <c r="E282" s="2"/>
      <c r="F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row>
    <row r="283" spans="2:59" x14ac:dyDescent="0.45">
      <c r="B283" s="2"/>
      <c r="C283" s="2"/>
      <c r="D283" s="2"/>
      <c r="E283" s="2"/>
      <c r="F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row>
    <row r="284" spans="2:59" x14ac:dyDescent="0.45">
      <c r="B284" s="2"/>
      <c r="C284" s="2"/>
      <c r="D284" s="2"/>
      <c r="E284" s="2"/>
      <c r="F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row>
    <row r="285" spans="2:59" x14ac:dyDescent="0.45">
      <c r="B285" s="2"/>
      <c r="C285" s="2"/>
      <c r="D285" s="2"/>
      <c r="E285" s="2"/>
      <c r="F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row>
    <row r="286" spans="2:59" x14ac:dyDescent="0.45">
      <c r="B286" s="2"/>
      <c r="C286" s="2"/>
      <c r="D286" s="2"/>
      <c r="E286" s="2"/>
      <c r="F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row>
    <row r="287" spans="2:59" x14ac:dyDescent="0.45">
      <c r="B287" s="2"/>
      <c r="C287" s="2"/>
      <c r="D287" s="2"/>
      <c r="E287" s="2"/>
      <c r="F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row>
    <row r="288" spans="2:59" x14ac:dyDescent="0.45">
      <c r="B288" s="2"/>
      <c r="C288" s="2"/>
      <c r="D288" s="2"/>
      <c r="E288" s="2"/>
      <c r="F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row>
    <row r="289" spans="2:59" x14ac:dyDescent="0.45">
      <c r="B289" s="2"/>
      <c r="C289" s="2"/>
      <c r="D289" s="2"/>
      <c r="E289" s="2"/>
      <c r="F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row>
    <row r="290" spans="2:59" x14ac:dyDescent="0.45">
      <c r="B290" s="2"/>
      <c r="C290" s="2"/>
      <c r="D290" s="2"/>
      <c r="E290" s="2"/>
      <c r="F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row>
    <row r="291" spans="2:59" x14ac:dyDescent="0.45">
      <c r="B291" s="2"/>
      <c r="C291" s="2"/>
      <c r="D291" s="2"/>
      <c r="E291" s="2"/>
      <c r="F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row>
    <row r="292" spans="2:59" x14ac:dyDescent="0.45">
      <c r="B292" s="2"/>
      <c r="C292" s="2"/>
      <c r="D292" s="2"/>
      <c r="E292" s="2"/>
      <c r="F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row>
    <row r="293" spans="2:59" x14ac:dyDescent="0.45">
      <c r="B293" s="2"/>
      <c r="C293" s="2"/>
      <c r="D293" s="2"/>
      <c r="E293" s="2"/>
      <c r="F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row>
    <row r="294" spans="2:59" x14ac:dyDescent="0.45">
      <c r="B294" s="2"/>
      <c r="C294" s="2"/>
      <c r="D294" s="2"/>
      <c r="E294" s="2"/>
      <c r="F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row>
    <row r="295" spans="2:59" x14ac:dyDescent="0.45">
      <c r="B295" s="2"/>
      <c r="C295" s="2"/>
      <c r="D295" s="2"/>
      <c r="E295" s="2"/>
      <c r="F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row>
    <row r="296" spans="2:59" x14ac:dyDescent="0.45">
      <c r="B296" s="2"/>
      <c r="C296" s="2"/>
      <c r="D296" s="2"/>
      <c r="E296" s="2"/>
      <c r="F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row>
    <row r="297" spans="2:59" x14ac:dyDescent="0.45">
      <c r="B297" s="2"/>
      <c r="C297" s="2"/>
      <c r="D297" s="2"/>
      <c r="E297" s="2"/>
      <c r="F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row>
    <row r="298" spans="2:59" x14ac:dyDescent="0.45">
      <c r="B298" s="2"/>
      <c r="C298" s="2"/>
      <c r="D298" s="2"/>
      <c r="E298" s="2"/>
      <c r="F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row>
    <row r="299" spans="2:59" x14ac:dyDescent="0.45">
      <c r="B299" s="2"/>
      <c r="C299" s="2"/>
      <c r="D299" s="2"/>
      <c r="E299" s="2"/>
      <c r="F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row>
    <row r="300" spans="2:59" x14ac:dyDescent="0.45">
      <c r="B300" s="2"/>
      <c r="C300" s="2"/>
      <c r="D300" s="2"/>
      <c r="E300" s="2"/>
      <c r="F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row>
    <row r="301" spans="2:59" x14ac:dyDescent="0.45">
      <c r="B301" s="2"/>
      <c r="C301" s="2"/>
      <c r="D301" s="2"/>
      <c r="E301" s="2"/>
      <c r="F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row>
    <row r="302" spans="2:59" x14ac:dyDescent="0.45">
      <c r="B302" s="2"/>
      <c r="C302" s="2"/>
      <c r="D302" s="2"/>
      <c r="E302" s="2"/>
      <c r="F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row>
    <row r="303" spans="2:59" x14ac:dyDescent="0.45">
      <c r="B303" s="2"/>
      <c r="C303" s="2"/>
      <c r="D303" s="2"/>
      <c r="E303" s="2"/>
      <c r="F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row>
    <row r="304" spans="2:59" x14ac:dyDescent="0.45">
      <c r="B304" s="2"/>
      <c r="C304" s="2"/>
      <c r="D304" s="2"/>
      <c r="E304" s="2"/>
      <c r="F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row>
    <row r="305" spans="2:59" x14ac:dyDescent="0.45">
      <c r="B305" s="2"/>
      <c r="C305" s="2"/>
      <c r="D305" s="2"/>
      <c r="E305" s="2"/>
      <c r="F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row>
    <row r="306" spans="2:59" x14ac:dyDescent="0.45">
      <c r="B306" s="2"/>
      <c r="C306" s="2"/>
      <c r="D306" s="2"/>
      <c r="E306" s="2"/>
      <c r="F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row>
    <row r="307" spans="2:59" x14ac:dyDescent="0.45">
      <c r="B307" s="2"/>
      <c r="C307" s="2"/>
      <c r="D307" s="2"/>
      <c r="E307" s="2"/>
      <c r="F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row>
    <row r="308" spans="2:59" x14ac:dyDescent="0.45">
      <c r="B308" s="2"/>
      <c r="C308" s="2"/>
      <c r="D308" s="2"/>
      <c r="E308" s="2"/>
      <c r="F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row>
    <row r="309" spans="2:59" x14ac:dyDescent="0.45">
      <c r="B309" s="2"/>
      <c r="C309" s="2"/>
      <c r="D309" s="2"/>
      <c r="E309" s="2"/>
      <c r="F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row>
    <row r="310" spans="2:59" x14ac:dyDescent="0.45">
      <c r="B310" s="2"/>
      <c r="C310" s="2"/>
      <c r="D310" s="2"/>
      <c r="E310" s="2"/>
      <c r="F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row>
    <row r="311" spans="2:59" x14ac:dyDescent="0.45">
      <c r="B311" s="2"/>
      <c r="C311" s="2"/>
      <c r="D311" s="2"/>
      <c r="E311" s="2"/>
      <c r="F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row>
    <row r="312" spans="2:59" x14ac:dyDescent="0.45">
      <c r="B312" s="2"/>
      <c r="C312" s="2"/>
      <c r="D312" s="2"/>
      <c r="E312" s="2"/>
      <c r="F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row>
    <row r="313" spans="2:59" x14ac:dyDescent="0.45">
      <c r="B313" s="2"/>
      <c r="C313" s="2"/>
      <c r="D313" s="2"/>
      <c r="E313" s="2"/>
      <c r="F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row>
    <row r="314" spans="2:59" x14ac:dyDescent="0.45">
      <c r="B314" s="2"/>
      <c r="C314" s="2"/>
      <c r="D314" s="2"/>
      <c r="E314" s="2"/>
      <c r="F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row>
    <row r="315" spans="2:59" x14ac:dyDescent="0.45">
      <c r="B315" s="2"/>
      <c r="C315" s="2"/>
      <c r="D315" s="2"/>
      <c r="E315" s="2"/>
      <c r="F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row>
    <row r="316" spans="2:59" x14ac:dyDescent="0.45">
      <c r="B316" s="2"/>
      <c r="C316" s="2"/>
      <c r="D316" s="2"/>
      <c r="E316" s="2"/>
      <c r="F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row>
    <row r="317" spans="2:59" x14ac:dyDescent="0.45">
      <c r="B317" s="2"/>
      <c r="C317" s="2"/>
      <c r="D317" s="2"/>
      <c r="E317" s="2"/>
      <c r="F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row>
    <row r="318" spans="2:59" x14ac:dyDescent="0.45">
      <c r="B318" s="2"/>
      <c r="C318" s="2"/>
      <c r="D318" s="2"/>
      <c r="E318" s="2"/>
      <c r="F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row>
    <row r="319" spans="2:59" x14ac:dyDescent="0.45">
      <c r="B319" s="2"/>
      <c r="C319" s="2"/>
      <c r="D319" s="2"/>
      <c r="E319" s="2"/>
      <c r="F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row>
    <row r="320" spans="2:59" x14ac:dyDescent="0.45">
      <c r="B320" s="2"/>
      <c r="C320" s="2"/>
      <c r="D320" s="2"/>
      <c r="E320" s="2"/>
      <c r="F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row>
    <row r="321" spans="2:59" x14ac:dyDescent="0.45">
      <c r="B321" s="2"/>
      <c r="C321" s="2"/>
      <c r="D321" s="2"/>
      <c r="E321" s="2"/>
      <c r="F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row>
    <row r="322" spans="2:59" x14ac:dyDescent="0.45">
      <c r="B322" s="2"/>
      <c r="C322" s="2"/>
      <c r="D322" s="2"/>
      <c r="E322" s="2"/>
      <c r="F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row>
    <row r="323" spans="2:59" x14ac:dyDescent="0.45">
      <c r="B323" s="2"/>
      <c r="C323" s="2"/>
      <c r="D323" s="2"/>
      <c r="E323" s="2"/>
      <c r="F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row>
    <row r="324" spans="2:59" x14ac:dyDescent="0.45">
      <c r="B324" s="2"/>
      <c r="C324" s="2"/>
      <c r="D324" s="2"/>
      <c r="E324" s="2"/>
      <c r="F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row>
    <row r="325" spans="2:59" x14ac:dyDescent="0.45">
      <c r="B325" s="2"/>
      <c r="C325" s="2"/>
      <c r="D325" s="2"/>
      <c r="E325" s="2"/>
      <c r="F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row>
    <row r="326" spans="2:59" x14ac:dyDescent="0.45">
      <c r="B326" s="2"/>
      <c r="C326" s="2"/>
      <c r="D326" s="2"/>
      <c r="E326" s="2"/>
      <c r="F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row>
    <row r="327" spans="2:59" x14ac:dyDescent="0.45">
      <c r="B327" s="2"/>
      <c r="C327" s="2"/>
      <c r="D327" s="2"/>
      <c r="E327" s="2"/>
      <c r="F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row>
    <row r="328" spans="2:59" x14ac:dyDescent="0.45">
      <c r="B328" s="2"/>
      <c r="C328" s="2"/>
      <c r="D328" s="2"/>
      <c r="E328" s="2"/>
      <c r="F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row>
    <row r="329" spans="2:59" x14ac:dyDescent="0.45">
      <c r="B329" s="2"/>
      <c r="C329" s="2"/>
      <c r="D329" s="2"/>
      <c r="E329" s="2"/>
      <c r="F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row>
    <row r="330" spans="2:59" x14ac:dyDescent="0.45">
      <c r="B330" s="2"/>
      <c r="C330" s="2"/>
      <c r="D330" s="2"/>
      <c r="E330" s="2"/>
      <c r="F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row>
    <row r="331" spans="2:59" x14ac:dyDescent="0.45">
      <c r="B331" s="2"/>
      <c r="C331" s="2"/>
      <c r="D331" s="2"/>
      <c r="E331" s="2"/>
      <c r="F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row>
    <row r="332" spans="2:59" x14ac:dyDescent="0.45">
      <c r="B332" s="2"/>
      <c r="C332" s="2"/>
      <c r="D332" s="2"/>
      <c r="E332" s="2"/>
      <c r="F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row>
    <row r="333" spans="2:59" x14ac:dyDescent="0.45">
      <c r="B333" s="2"/>
      <c r="C333" s="2"/>
      <c r="D333" s="2"/>
      <c r="E333" s="2"/>
      <c r="F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row>
    <row r="334" spans="2:59" x14ac:dyDescent="0.45">
      <c r="B334" s="2"/>
      <c r="C334" s="2"/>
      <c r="D334" s="2"/>
      <c r="E334" s="2"/>
      <c r="F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row>
    <row r="335" spans="2:59" x14ac:dyDescent="0.45">
      <c r="B335" s="2"/>
      <c r="C335" s="2"/>
      <c r="D335" s="2"/>
      <c r="E335" s="2"/>
      <c r="F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row>
    <row r="336" spans="2:59" x14ac:dyDescent="0.45">
      <c r="B336" s="2"/>
      <c r="C336" s="2"/>
      <c r="D336" s="2"/>
      <c r="E336" s="2"/>
      <c r="F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row>
    <row r="337" spans="2:59" x14ac:dyDescent="0.45">
      <c r="B337" s="2"/>
      <c r="C337" s="2"/>
      <c r="D337" s="2"/>
      <c r="E337" s="2"/>
      <c r="F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row>
    <row r="338" spans="2:59" x14ac:dyDescent="0.45">
      <c r="B338" s="2"/>
      <c r="C338" s="2"/>
      <c r="D338" s="2"/>
      <c r="E338" s="2"/>
      <c r="F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row>
    <row r="339" spans="2:59" x14ac:dyDescent="0.45">
      <c r="B339" s="2"/>
      <c r="C339" s="2"/>
      <c r="D339" s="2"/>
      <c r="E339" s="2"/>
      <c r="F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row>
    <row r="340" spans="2:59" x14ac:dyDescent="0.45">
      <c r="B340" s="2"/>
      <c r="C340" s="2"/>
      <c r="D340" s="2"/>
      <c r="E340" s="2"/>
      <c r="F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row>
    <row r="341" spans="2:59" x14ac:dyDescent="0.45">
      <c r="B341" s="2"/>
      <c r="C341" s="2"/>
      <c r="D341" s="2"/>
      <c r="E341" s="2"/>
      <c r="F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row>
    <row r="342" spans="2:59" x14ac:dyDescent="0.45">
      <c r="B342" s="2"/>
      <c r="C342" s="2"/>
      <c r="D342" s="2"/>
      <c r="E342" s="2"/>
      <c r="F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row>
    <row r="343" spans="2:59" x14ac:dyDescent="0.45">
      <c r="B343" s="2"/>
      <c r="C343" s="2"/>
      <c r="D343" s="2"/>
      <c r="E343" s="2"/>
      <c r="F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row>
    <row r="344" spans="2:59" x14ac:dyDescent="0.45">
      <c r="B344" s="2"/>
      <c r="C344" s="2"/>
      <c r="D344" s="2"/>
      <c r="E344" s="2"/>
      <c r="F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row>
    <row r="345" spans="2:59" x14ac:dyDescent="0.45">
      <c r="B345" s="2"/>
      <c r="C345" s="2"/>
      <c r="D345" s="2"/>
      <c r="E345" s="2"/>
      <c r="F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row>
    <row r="346" spans="2:59" x14ac:dyDescent="0.45">
      <c r="B346" s="2"/>
      <c r="C346" s="2"/>
      <c r="D346" s="2"/>
      <c r="E346" s="2"/>
      <c r="F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row>
    <row r="347" spans="2:59" x14ac:dyDescent="0.45">
      <c r="B347" s="2"/>
      <c r="C347" s="2"/>
      <c r="D347" s="2"/>
      <c r="E347" s="2"/>
      <c r="F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row>
    <row r="348" spans="2:59" x14ac:dyDescent="0.45">
      <c r="B348" s="2"/>
      <c r="C348" s="2"/>
      <c r="D348" s="2"/>
      <c r="E348" s="2"/>
      <c r="F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row>
    <row r="349" spans="2:59" x14ac:dyDescent="0.45">
      <c r="B349" s="2"/>
      <c r="C349" s="2"/>
      <c r="D349" s="2"/>
      <c r="E349" s="2"/>
      <c r="F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row>
    <row r="350" spans="2:59" x14ac:dyDescent="0.45">
      <c r="B350" s="2"/>
      <c r="C350" s="2"/>
      <c r="D350" s="2"/>
      <c r="E350" s="2"/>
      <c r="F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row>
    <row r="351" spans="2:59" x14ac:dyDescent="0.45">
      <c r="B351" s="2"/>
      <c r="C351" s="2"/>
      <c r="D351" s="2"/>
      <c r="E351" s="2"/>
      <c r="F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row>
    <row r="352" spans="2:59" x14ac:dyDescent="0.45">
      <c r="B352" s="2"/>
      <c r="C352" s="2"/>
      <c r="D352" s="2"/>
      <c r="E352" s="2"/>
      <c r="F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row>
    <row r="353" spans="2:59" x14ac:dyDescent="0.45">
      <c r="B353" s="2"/>
      <c r="C353" s="2"/>
      <c r="D353" s="2"/>
      <c r="E353" s="2"/>
      <c r="F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row>
    <row r="354" spans="2:59" x14ac:dyDescent="0.45">
      <c r="B354" s="2"/>
      <c r="C354" s="2"/>
      <c r="D354" s="2"/>
      <c r="E354" s="2"/>
      <c r="F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row>
    <row r="355" spans="2:59" x14ac:dyDescent="0.45">
      <c r="B355" s="2"/>
      <c r="C355" s="2"/>
      <c r="D355" s="2"/>
      <c r="E355" s="2"/>
      <c r="F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row>
    <row r="356" spans="2:59" x14ac:dyDescent="0.45">
      <c r="B356" s="2"/>
      <c r="C356" s="2"/>
      <c r="D356" s="2"/>
      <c r="E356" s="2"/>
      <c r="F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row>
    <row r="357" spans="2:59" x14ac:dyDescent="0.45">
      <c r="B357" s="2"/>
      <c r="C357" s="2"/>
      <c r="D357" s="2"/>
      <c r="E357" s="2"/>
      <c r="F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row>
    <row r="358" spans="2:59" x14ac:dyDescent="0.45">
      <c r="B358" s="2"/>
      <c r="C358" s="2"/>
      <c r="D358" s="2"/>
      <c r="E358" s="2"/>
      <c r="F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row>
    <row r="359" spans="2:59" x14ac:dyDescent="0.45">
      <c r="B359" s="2"/>
      <c r="C359" s="2"/>
      <c r="D359" s="2"/>
      <c r="E359" s="2"/>
      <c r="F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row>
    <row r="360" spans="2:59" x14ac:dyDescent="0.45">
      <c r="B360" s="2"/>
      <c r="C360" s="2"/>
      <c r="D360" s="2"/>
      <c r="E360" s="2"/>
      <c r="F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row>
    <row r="361" spans="2:59" x14ac:dyDescent="0.45">
      <c r="B361" s="2"/>
      <c r="C361" s="2"/>
      <c r="D361" s="2"/>
      <c r="E361" s="2"/>
      <c r="F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row>
    <row r="362" spans="2:59" x14ac:dyDescent="0.45">
      <c r="B362" s="2"/>
      <c r="C362" s="2"/>
      <c r="D362" s="2"/>
      <c r="E362" s="2"/>
      <c r="F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row>
    <row r="363" spans="2:59" x14ac:dyDescent="0.45">
      <c r="B363" s="2"/>
      <c r="C363" s="2"/>
      <c r="D363" s="2"/>
      <c r="E363" s="2"/>
      <c r="F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row>
    <row r="364" spans="2:59" x14ac:dyDescent="0.45">
      <c r="B364" s="2"/>
      <c r="C364" s="2"/>
      <c r="D364" s="2"/>
      <c r="E364" s="2"/>
      <c r="F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row>
    <row r="365" spans="2:59" x14ac:dyDescent="0.45">
      <c r="B365" s="2"/>
      <c r="C365" s="2"/>
      <c r="D365" s="2"/>
      <c r="E365" s="2"/>
      <c r="F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row>
    <row r="366" spans="2:59" x14ac:dyDescent="0.45">
      <c r="B366" s="2"/>
      <c r="C366" s="2"/>
      <c r="D366" s="2"/>
      <c r="E366" s="2"/>
      <c r="F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row>
    <row r="367" spans="2:59" x14ac:dyDescent="0.45">
      <c r="B367" s="2"/>
      <c r="C367" s="2"/>
      <c r="D367" s="2"/>
      <c r="E367" s="2"/>
      <c r="F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row>
    <row r="368" spans="2:59" x14ac:dyDescent="0.45">
      <c r="B368" s="2"/>
      <c r="C368" s="2"/>
      <c r="D368" s="2"/>
      <c r="E368" s="2"/>
      <c r="F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row>
    <row r="369" spans="2:59" x14ac:dyDescent="0.45">
      <c r="B369" s="2"/>
      <c r="C369" s="2"/>
      <c r="D369" s="2"/>
      <c r="E369" s="2"/>
      <c r="F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row>
    <row r="370" spans="2:59" x14ac:dyDescent="0.45">
      <c r="B370" s="2"/>
      <c r="C370" s="2"/>
      <c r="D370" s="2"/>
      <c r="E370" s="2"/>
      <c r="F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row>
    <row r="371" spans="2:59" x14ac:dyDescent="0.45">
      <c r="B371" s="2"/>
      <c r="C371" s="2"/>
      <c r="D371" s="2"/>
      <c r="E371" s="2"/>
      <c r="F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row>
    <row r="372" spans="2:59" x14ac:dyDescent="0.45">
      <c r="B372" s="2"/>
      <c r="C372" s="2"/>
      <c r="D372" s="2"/>
      <c r="E372" s="2"/>
      <c r="F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row>
    <row r="373" spans="2:59" x14ac:dyDescent="0.45">
      <c r="B373" s="2"/>
      <c r="C373" s="2"/>
      <c r="D373" s="2"/>
      <c r="E373" s="2"/>
      <c r="F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row>
    <row r="374" spans="2:59" x14ac:dyDescent="0.45">
      <c r="B374" s="2"/>
      <c r="C374" s="2"/>
      <c r="D374" s="2"/>
      <c r="E374" s="2"/>
      <c r="F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row>
    <row r="375" spans="2:59" x14ac:dyDescent="0.45">
      <c r="B375" s="2"/>
      <c r="C375" s="2"/>
      <c r="D375" s="2"/>
      <c r="E375" s="2"/>
      <c r="F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row>
    <row r="376" spans="2:59" x14ac:dyDescent="0.45">
      <c r="B376" s="2"/>
      <c r="C376" s="2"/>
      <c r="D376" s="2"/>
      <c r="E376" s="2"/>
      <c r="F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row>
    <row r="377" spans="2:59" x14ac:dyDescent="0.45">
      <c r="B377" s="2"/>
      <c r="C377" s="2"/>
      <c r="D377" s="2"/>
      <c r="E377" s="2"/>
      <c r="F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row>
    <row r="378" spans="2:59" x14ac:dyDescent="0.45">
      <c r="B378" s="2"/>
      <c r="C378" s="2"/>
      <c r="D378" s="2"/>
      <c r="E378" s="2"/>
      <c r="F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row>
    <row r="379" spans="2:59" x14ac:dyDescent="0.45">
      <c r="B379" s="2"/>
      <c r="C379" s="2"/>
      <c r="D379" s="2"/>
      <c r="E379" s="2"/>
      <c r="F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row>
    <row r="380" spans="2:59" x14ac:dyDescent="0.45">
      <c r="B380" s="2"/>
      <c r="C380" s="2"/>
      <c r="D380" s="2"/>
      <c r="E380" s="2"/>
      <c r="F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row>
    <row r="381" spans="2:59" x14ac:dyDescent="0.45">
      <c r="B381" s="2"/>
      <c r="C381" s="2"/>
      <c r="D381" s="2"/>
      <c r="E381" s="2"/>
      <c r="F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row>
    <row r="382" spans="2:59" x14ac:dyDescent="0.45">
      <c r="B382" s="2"/>
      <c r="C382" s="2"/>
      <c r="D382" s="2"/>
      <c r="E382" s="2"/>
      <c r="F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row>
    <row r="383" spans="2:59" x14ac:dyDescent="0.45">
      <c r="B383" s="2"/>
      <c r="C383" s="2"/>
      <c r="D383" s="2"/>
      <c r="E383" s="2"/>
      <c r="F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row>
    <row r="384" spans="2:59" x14ac:dyDescent="0.45">
      <c r="B384" s="2"/>
      <c r="C384" s="2"/>
      <c r="D384" s="2"/>
      <c r="E384" s="2"/>
      <c r="F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row>
    <row r="385" spans="2:59" x14ac:dyDescent="0.45">
      <c r="B385" s="2"/>
      <c r="C385" s="2"/>
      <c r="D385" s="2"/>
      <c r="E385" s="2"/>
      <c r="F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row>
    <row r="386" spans="2:59" x14ac:dyDescent="0.45">
      <c r="B386" s="2"/>
      <c r="C386" s="2"/>
      <c r="D386" s="2"/>
      <c r="E386" s="2"/>
      <c r="F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row>
    <row r="387" spans="2:59" x14ac:dyDescent="0.45">
      <c r="B387" s="2"/>
      <c r="C387" s="2"/>
      <c r="D387" s="2"/>
      <c r="E387" s="2"/>
      <c r="F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row>
    <row r="388" spans="2:59" x14ac:dyDescent="0.45">
      <c r="B388" s="2"/>
      <c r="C388" s="2"/>
      <c r="D388" s="2"/>
      <c r="E388" s="2"/>
      <c r="F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row>
    <row r="389" spans="2:59" x14ac:dyDescent="0.45">
      <c r="B389" s="2"/>
      <c r="C389" s="2"/>
      <c r="D389" s="2"/>
      <c r="E389" s="2"/>
      <c r="F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row>
    <row r="390" spans="2:59" x14ac:dyDescent="0.45">
      <c r="B390" s="2"/>
      <c r="C390" s="2"/>
      <c r="D390" s="2"/>
      <c r="E390" s="2"/>
      <c r="F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row>
    <row r="391" spans="2:59" x14ac:dyDescent="0.45">
      <c r="B391" s="2"/>
      <c r="C391" s="2"/>
      <c r="D391" s="2"/>
      <c r="E391" s="2"/>
      <c r="F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row>
    <row r="392" spans="2:59" x14ac:dyDescent="0.45">
      <c r="B392" s="2"/>
      <c r="C392" s="2"/>
      <c r="D392" s="2"/>
      <c r="E392" s="2"/>
      <c r="F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row>
    <row r="393" spans="2:59" x14ac:dyDescent="0.45">
      <c r="B393" s="2"/>
      <c r="C393" s="2"/>
      <c r="D393" s="2"/>
      <c r="E393" s="2"/>
      <c r="F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row>
    <row r="394" spans="2:59" x14ac:dyDescent="0.45">
      <c r="B394" s="2"/>
      <c r="C394" s="2"/>
      <c r="D394" s="2"/>
      <c r="E394" s="2"/>
      <c r="F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row>
    <row r="395" spans="2:59" x14ac:dyDescent="0.45">
      <c r="B395" s="2"/>
      <c r="C395" s="2"/>
      <c r="D395" s="2"/>
      <c r="E395" s="2"/>
      <c r="F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row>
    <row r="396" spans="2:59" x14ac:dyDescent="0.45">
      <c r="B396" s="2"/>
      <c r="C396" s="2"/>
      <c r="D396" s="2"/>
      <c r="E396" s="2"/>
      <c r="F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row>
    <row r="397" spans="2:59" x14ac:dyDescent="0.45">
      <c r="B397" s="2"/>
      <c r="C397" s="2"/>
      <c r="D397" s="2"/>
      <c r="E397" s="2"/>
      <c r="F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row>
    <row r="398" spans="2:59" x14ac:dyDescent="0.45">
      <c r="B398" s="2"/>
      <c r="C398" s="2"/>
      <c r="D398" s="2"/>
      <c r="E398" s="2"/>
      <c r="F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row>
    <row r="399" spans="2:59" x14ac:dyDescent="0.45">
      <c r="B399" s="2"/>
      <c r="C399" s="2"/>
      <c r="D399" s="2"/>
      <c r="E399" s="2"/>
      <c r="F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row>
    <row r="400" spans="2:59" x14ac:dyDescent="0.45">
      <c r="B400" s="2"/>
      <c r="C400" s="2"/>
      <c r="D400" s="2"/>
      <c r="E400" s="2"/>
      <c r="F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row>
    <row r="401" spans="2:59" x14ac:dyDescent="0.45">
      <c r="B401" s="2"/>
      <c r="C401" s="2"/>
      <c r="D401" s="2"/>
      <c r="E401" s="2"/>
      <c r="F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row>
    <row r="402" spans="2:59" x14ac:dyDescent="0.45">
      <c r="B402" s="2"/>
      <c r="C402" s="2"/>
      <c r="D402" s="2"/>
      <c r="E402" s="2"/>
      <c r="F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row>
    <row r="403" spans="2:59" x14ac:dyDescent="0.45">
      <c r="B403" s="2"/>
      <c r="C403" s="2"/>
      <c r="D403" s="2"/>
      <c r="E403" s="2"/>
      <c r="F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row>
    <row r="404" spans="2:59" x14ac:dyDescent="0.45">
      <c r="B404" s="2"/>
      <c r="C404" s="2"/>
      <c r="D404" s="2"/>
      <c r="E404" s="2"/>
      <c r="F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row>
    <row r="405" spans="2:59" x14ac:dyDescent="0.45">
      <c r="B405" s="2"/>
      <c r="C405" s="2"/>
      <c r="D405" s="2"/>
      <c r="E405" s="2"/>
      <c r="F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row>
    <row r="406" spans="2:59" x14ac:dyDescent="0.45">
      <c r="B406" s="2"/>
      <c r="C406" s="2"/>
      <c r="D406" s="2"/>
      <c r="E406" s="2"/>
      <c r="F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row>
    <row r="407" spans="2:59" x14ac:dyDescent="0.45">
      <c r="B407" s="2"/>
      <c r="C407" s="2"/>
      <c r="D407" s="2"/>
      <c r="E407" s="2"/>
      <c r="F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row>
    <row r="408" spans="2:59" x14ac:dyDescent="0.45">
      <c r="B408" s="2"/>
      <c r="C408" s="2"/>
      <c r="D408" s="2"/>
      <c r="E408" s="2"/>
      <c r="F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row>
    <row r="409" spans="2:59" x14ac:dyDescent="0.45">
      <c r="B409" s="2"/>
      <c r="C409" s="2"/>
      <c r="D409" s="2"/>
      <c r="E409" s="2"/>
      <c r="F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row>
    <row r="410" spans="2:59" x14ac:dyDescent="0.45">
      <c r="B410" s="2"/>
      <c r="C410" s="2"/>
      <c r="D410" s="2"/>
      <c r="E410" s="2"/>
      <c r="F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row>
    <row r="411" spans="2:59" x14ac:dyDescent="0.45">
      <c r="B411" s="2"/>
      <c r="C411" s="2"/>
      <c r="D411" s="2"/>
      <c r="E411" s="2"/>
      <c r="F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row>
    <row r="412" spans="2:59" x14ac:dyDescent="0.45">
      <c r="B412" s="2"/>
      <c r="C412" s="2"/>
      <c r="D412" s="2"/>
      <c r="E412" s="2"/>
      <c r="F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row>
    <row r="413" spans="2:59" x14ac:dyDescent="0.45">
      <c r="B413" s="2"/>
      <c r="C413" s="2"/>
      <c r="D413" s="2"/>
      <c r="E413" s="2"/>
      <c r="F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row>
    <row r="414" spans="2:59" x14ac:dyDescent="0.45">
      <c r="B414" s="2"/>
      <c r="C414" s="2"/>
      <c r="D414" s="2"/>
      <c r="E414" s="2"/>
      <c r="F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row>
    <row r="415" spans="2:59" x14ac:dyDescent="0.45">
      <c r="B415" s="2"/>
      <c r="C415" s="2"/>
      <c r="D415" s="2"/>
      <c r="E415" s="2"/>
      <c r="F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row>
    <row r="416" spans="2:59" x14ac:dyDescent="0.45">
      <c r="B416" s="2"/>
      <c r="C416" s="2"/>
      <c r="D416" s="2"/>
      <c r="E416" s="2"/>
      <c r="F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row>
    <row r="417" spans="2:59" x14ac:dyDescent="0.45">
      <c r="B417" s="2"/>
      <c r="C417" s="2"/>
      <c r="D417" s="2"/>
      <c r="E417" s="2"/>
      <c r="F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row>
    <row r="418" spans="2:59" x14ac:dyDescent="0.45">
      <c r="B418" s="2"/>
      <c r="C418" s="2"/>
      <c r="D418" s="2"/>
      <c r="E418" s="2"/>
      <c r="F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row>
    <row r="419" spans="2:59" x14ac:dyDescent="0.45">
      <c r="B419" s="2"/>
      <c r="C419" s="2"/>
      <c r="D419" s="2"/>
      <c r="E419" s="2"/>
      <c r="F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row>
    <row r="420" spans="2:59" x14ac:dyDescent="0.45">
      <c r="B420" s="2"/>
      <c r="C420" s="2"/>
      <c r="D420" s="2"/>
      <c r="E420" s="2"/>
      <c r="F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row>
    <row r="421" spans="2:59" x14ac:dyDescent="0.45">
      <c r="B421" s="2"/>
      <c r="C421" s="2"/>
      <c r="D421" s="2"/>
      <c r="E421" s="2"/>
      <c r="F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row>
    <row r="422" spans="2:59" x14ac:dyDescent="0.45">
      <c r="B422" s="2"/>
      <c r="C422" s="2"/>
      <c r="D422" s="2"/>
      <c r="E422" s="2"/>
      <c r="F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row>
    <row r="423" spans="2:59" x14ac:dyDescent="0.45">
      <c r="B423" s="2"/>
      <c r="C423" s="2"/>
      <c r="D423" s="2"/>
      <c r="E423" s="2"/>
      <c r="F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row>
    <row r="424" spans="2:59" x14ac:dyDescent="0.45">
      <c r="B424" s="2"/>
      <c r="C424" s="2"/>
      <c r="D424" s="2"/>
      <c r="E424" s="2"/>
      <c r="F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row>
    <row r="425" spans="2:59" x14ac:dyDescent="0.45">
      <c r="B425" s="2"/>
      <c r="C425" s="2"/>
      <c r="D425" s="2"/>
      <c r="E425" s="2"/>
      <c r="F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row>
    <row r="426" spans="2:59" x14ac:dyDescent="0.45">
      <c r="B426" s="2"/>
      <c r="C426" s="2"/>
      <c r="D426" s="2"/>
      <c r="E426" s="2"/>
      <c r="F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row>
    <row r="427" spans="2:59" x14ac:dyDescent="0.45">
      <c r="B427" s="2"/>
      <c r="C427" s="2"/>
      <c r="D427" s="2"/>
      <c r="E427" s="2"/>
      <c r="F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row>
    <row r="428" spans="2:59" x14ac:dyDescent="0.45">
      <c r="B428" s="2"/>
      <c r="C428" s="2"/>
      <c r="D428" s="2"/>
      <c r="E428" s="2"/>
      <c r="F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row>
    <row r="429" spans="2:59" x14ac:dyDescent="0.45">
      <c r="B429" s="2"/>
      <c r="C429" s="2"/>
      <c r="D429" s="2"/>
      <c r="E429" s="2"/>
      <c r="F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row>
    <row r="430" spans="2:59" x14ac:dyDescent="0.45">
      <c r="B430" s="2"/>
      <c r="C430" s="2"/>
      <c r="D430" s="2"/>
      <c r="E430" s="2"/>
      <c r="F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row>
    <row r="431" spans="2:59" x14ac:dyDescent="0.45">
      <c r="B431" s="2"/>
      <c r="C431" s="2"/>
      <c r="D431" s="2"/>
      <c r="E431" s="2"/>
      <c r="F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row>
    <row r="432" spans="2:59" x14ac:dyDescent="0.45">
      <c r="B432" s="2"/>
      <c r="C432" s="2"/>
      <c r="D432" s="2"/>
      <c r="E432" s="2"/>
      <c r="F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row>
    <row r="433" spans="2:59" x14ac:dyDescent="0.45">
      <c r="B433" s="2"/>
      <c r="C433" s="2"/>
      <c r="D433" s="2"/>
      <c r="E433" s="2"/>
      <c r="F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row>
    <row r="434" spans="2:59" x14ac:dyDescent="0.45">
      <c r="B434" s="2"/>
      <c r="C434" s="2"/>
      <c r="D434" s="2"/>
      <c r="E434" s="2"/>
      <c r="F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row>
    <row r="435" spans="2:59" x14ac:dyDescent="0.45">
      <c r="B435" s="2"/>
      <c r="C435" s="2"/>
      <c r="D435" s="2"/>
      <c r="E435" s="2"/>
      <c r="F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row>
    <row r="436" spans="2:59" x14ac:dyDescent="0.45">
      <c r="B436" s="2"/>
      <c r="C436" s="2"/>
      <c r="D436" s="2"/>
      <c r="E436" s="2"/>
      <c r="F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row>
    <row r="437" spans="2:59" x14ac:dyDescent="0.45">
      <c r="B437" s="2"/>
      <c r="C437" s="2"/>
      <c r="D437" s="2"/>
      <c r="E437" s="2"/>
      <c r="F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row>
    <row r="438" spans="2:59" x14ac:dyDescent="0.45">
      <c r="B438" s="2"/>
      <c r="C438" s="2"/>
      <c r="D438" s="2"/>
      <c r="E438" s="2"/>
      <c r="F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row>
    <row r="439" spans="2:59" x14ac:dyDescent="0.45">
      <c r="B439" s="2"/>
      <c r="C439" s="2"/>
      <c r="D439" s="2"/>
      <c r="E439" s="2"/>
      <c r="F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row>
    <row r="440" spans="2:59" x14ac:dyDescent="0.45">
      <c r="B440" s="2"/>
      <c r="C440" s="2"/>
      <c r="D440" s="2"/>
      <c r="E440" s="2"/>
      <c r="F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row>
    <row r="441" spans="2:59" x14ac:dyDescent="0.45">
      <c r="B441" s="2"/>
      <c r="C441" s="2"/>
      <c r="D441" s="2"/>
      <c r="E441" s="2"/>
      <c r="F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row>
    <row r="442" spans="2:59" x14ac:dyDescent="0.45">
      <c r="B442" s="2"/>
      <c r="C442" s="2"/>
      <c r="D442" s="2"/>
      <c r="E442" s="2"/>
      <c r="F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row>
    <row r="443" spans="2:59" x14ac:dyDescent="0.45">
      <c r="B443" s="2"/>
      <c r="C443" s="2"/>
      <c r="D443" s="2"/>
      <c r="E443" s="2"/>
      <c r="F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row>
    <row r="444" spans="2:59" x14ac:dyDescent="0.45">
      <c r="B444" s="2"/>
      <c r="C444" s="2"/>
      <c r="D444" s="2"/>
      <c r="E444" s="2"/>
      <c r="F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row>
    <row r="445" spans="2:59" x14ac:dyDescent="0.45">
      <c r="B445" s="2"/>
      <c r="C445" s="2"/>
      <c r="D445" s="2"/>
      <c r="E445" s="2"/>
      <c r="F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row>
    <row r="446" spans="2:59" x14ac:dyDescent="0.45">
      <c r="B446" s="2"/>
      <c r="C446" s="2"/>
      <c r="D446" s="2"/>
      <c r="E446" s="2"/>
      <c r="F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row>
    <row r="447" spans="2:59" x14ac:dyDescent="0.45">
      <c r="B447" s="2"/>
      <c r="C447" s="2"/>
      <c r="D447" s="2"/>
      <c r="E447" s="2"/>
      <c r="F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row>
    <row r="448" spans="2:59" x14ac:dyDescent="0.45">
      <c r="B448" s="2"/>
      <c r="C448" s="2"/>
      <c r="D448" s="2"/>
      <c r="E448" s="2"/>
      <c r="F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row>
    <row r="449" spans="2:59" x14ac:dyDescent="0.45">
      <c r="B449" s="2"/>
      <c r="C449" s="2"/>
      <c r="D449" s="2"/>
      <c r="E449" s="2"/>
      <c r="F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row>
    <row r="450" spans="2:59" x14ac:dyDescent="0.45">
      <c r="B450" s="2"/>
      <c r="C450" s="2"/>
      <c r="D450" s="2"/>
      <c r="E450" s="2"/>
      <c r="F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row>
    <row r="451" spans="2:59" x14ac:dyDescent="0.45">
      <c r="B451" s="2"/>
      <c r="C451" s="2"/>
      <c r="D451" s="2"/>
      <c r="E451" s="2"/>
      <c r="F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row>
    <row r="452" spans="2:59" x14ac:dyDescent="0.45">
      <c r="B452" s="2"/>
      <c r="C452" s="2"/>
      <c r="D452" s="2"/>
      <c r="E452" s="2"/>
      <c r="F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row>
    <row r="453" spans="2:59" x14ac:dyDescent="0.45">
      <c r="B453" s="2"/>
      <c r="C453" s="2"/>
      <c r="D453" s="2"/>
      <c r="E453" s="2"/>
      <c r="F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row>
    <row r="454" spans="2:59" x14ac:dyDescent="0.45">
      <c r="B454" s="2"/>
      <c r="C454" s="2"/>
      <c r="D454" s="2"/>
      <c r="E454" s="2"/>
      <c r="F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row>
    <row r="455" spans="2:59" x14ac:dyDescent="0.45">
      <c r="B455" s="2"/>
      <c r="C455" s="2"/>
      <c r="D455" s="2"/>
      <c r="E455" s="2"/>
      <c r="F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row>
    <row r="456" spans="2:59" x14ac:dyDescent="0.45">
      <c r="B456" s="2"/>
      <c r="C456" s="2"/>
      <c r="D456" s="2"/>
      <c r="E456" s="2"/>
      <c r="F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row>
    <row r="457" spans="2:59" x14ac:dyDescent="0.45">
      <c r="B457" s="2"/>
      <c r="C457" s="2"/>
      <c r="D457" s="2"/>
      <c r="E457" s="2"/>
      <c r="F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row>
    <row r="458" spans="2:59" x14ac:dyDescent="0.45">
      <c r="B458" s="2"/>
      <c r="C458" s="2"/>
      <c r="D458" s="2"/>
      <c r="E458" s="2"/>
      <c r="F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row>
    <row r="459" spans="2:59" x14ac:dyDescent="0.45">
      <c r="B459" s="2"/>
      <c r="C459" s="2"/>
      <c r="D459" s="2"/>
      <c r="E459" s="2"/>
      <c r="F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row>
    <row r="460" spans="2:59" x14ac:dyDescent="0.45">
      <c r="B460" s="2"/>
      <c r="C460" s="2"/>
      <c r="D460" s="2"/>
      <c r="E460" s="2"/>
      <c r="F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row>
    <row r="461" spans="2:59" x14ac:dyDescent="0.45">
      <c r="B461" s="2"/>
      <c r="C461" s="2"/>
      <c r="D461" s="2"/>
      <c r="E461" s="2"/>
      <c r="F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row>
    <row r="462" spans="2:59" x14ac:dyDescent="0.45">
      <c r="B462" s="2"/>
      <c r="C462" s="2"/>
      <c r="D462" s="2"/>
      <c r="E462" s="2"/>
      <c r="F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row>
    <row r="463" spans="2:59" x14ac:dyDescent="0.45">
      <c r="B463" s="2"/>
      <c r="C463" s="2"/>
      <c r="D463" s="2"/>
      <c r="E463" s="2"/>
      <c r="F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row>
    <row r="464" spans="2:59" x14ac:dyDescent="0.45">
      <c r="B464" s="2"/>
      <c r="C464" s="2"/>
      <c r="D464" s="2"/>
      <c r="E464" s="2"/>
      <c r="F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row>
    <row r="465" spans="2:59" x14ac:dyDescent="0.45">
      <c r="B465" s="2"/>
      <c r="C465" s="2"/>
      <c r="D465" s="2"/>
      <c r="E465" s="2"/>
      <c r="F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row>
    <row r="466" spans="2:59" x14ac:dyDescent="0.45">
      <c r="B466" s="2"/>
      <c r="C466" s="2"/>
      <c r="D466" s="2"/>
      <c r="E466" s="2"/>
      <c r="F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row>
    <row r="467" spans="2:59" x14ac:dyDescent="0.45">
      <c r="B467" s="2"/>
      <c r="C467" s="2"/>
      <c r="D467" s="2"/>
      <c r="E467" s="2"/>
      <c r="F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row>
    <row r="468" spans="2:59" x14ac:dyDescent="0.45">
      <c r="B468" s="2"/>
      <c r="C468" s="2"/>
      <c r="D468" s="2"/>
      <c r="E468" s="2"/>
      <c r="F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row>
    <row r="469" spans="2:59" x14ac:dyDescent="0.45">
      <c r="B469" s="2"/>
      <c r="C469" s="2"/>
      <c r="D469" s="2"/>
      <c r="E469" s="2"/>
      <c r="F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row>
    <row r="470" spans="2:59" x14ac:dyDescent="0.45">
      <c r="B470" s="2"/>
      <c r="C470" s="2"/>
      <c r="D470" s="2"/>
      <c r="E470" s="2"/>
      <c r="F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row>
    <row r="471" spans="2:59" x14ac:dyDescent="0.45">
      <c r="B471" s="2"/>
      <c r="C471" s="2"/>
      <c r="D471" s="2"/>
      <c r="E471" s="2"/>
      <c r="F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row>
    <row r="472" spans="2:59" x14ac:dyDescent="0.45">
      <c r="B472" s="2"/>
      <c r="C472" s="2"/>
      <c r="D472" s="2"/>
      <c r="E472" s="2"/>
      <c r="F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row>
    <row r="473" spans="2:59" x14ac:dyDescent="0.45">
      <c r="B473" s="2"/>
      <c r="C473" s="2"/>
      <c r="D473" s="2"/>
      <c r="E473" s="2"/>
      <c r="F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row>
    <row r="474" spans="2:59" x14ac:dyDescent="0.45">
      <c r="B474" s="2"/>
      <c r="C474" s="2"/>
      <c r="D474" s="2"/>
      <c r="E474" s="2"/>
      <c r="F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row>
    <row r="475" spans="2:59" x14ac:dyDescent="0.45">
      <c r="B475" s="2"/>
      <c r="C475" s="2"/>
      <c r="D475" s="2"/>
      <c r="E475" s="2"/>
      <c r="F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row>
    <row r="476" spans="2:59" x14ac:dyDescent="0.45">
      <c r="B476" s="2"/>
      <c r="C476" s="2"/>
      <c r="D476" s="2"/>
      <c r="E476" s="2"/>
      <c r="F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row>
    <row r="477" spans="2:59" x14ac:dyDescent="0.45">
      <c r="B477" s="2"/>
      <c r="C477" s="2"/>
      <c r="D477" s="2"/>
      <c r="E477" s="2"/>
      <c r="F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row>
    <row r="478" spans="2:59" x14ac:dyDescent="0.45">
      <c r="B478" s="2"/>
      <c r="C478" s="2"/>
      <c r="D478" s="2"/>
      <c r="E478" s="2"/>
      <c r="F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row>
    <row r="479" spans="2:59" x14ac:dyDescent="0.45">
      <c r="B479" s="2"/>
      <c r="C479" s="2"/>
      <c r="D479" s="2"/>
      <c r="E479" s="2"/>
      <c r="F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row>
    <row r="480" spans="2:59" x14ac:dyDescent="0.45">
      <c r="B480" s="2"/>
      <c r="C480" s="2"/>
      <c r="D480" s="2"/>
      <c r="E480" s="2"/>
      <c r="F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row>
    <row r="481" spans="2:59" x14ac:dyDescent="0.45">
      <c r="B481" s="2"/>
      <c r="C481" s="2"/>
      <c r="D481" s="2"/>
      <c r="E481" s="2"/>
      <c r="F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row>
    <row r="482" spans="2:59" x14ac:dyDescent="0.45">
      <c r="B482" s="2"/>
      <c r="C482" s="2"/>
      <c r="D482" s="2"/>
      <c r="E482" s="2"/>
      <c r="F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row>
    <row r="483" spans="2:59" x14ac:dyDescent="0.45">
      <c r="B483" s="2"/>
      <c r="C483" s="2"/>
      <c r="D483" s="2"/>
      <c r="E483" s="2"/>
      <c r="F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row>
    <row r="484" spans="2:59" x14ac:dyDescent="0.45">
      <c r="B484" s="2"/>
      <c r="C484" s="2"/>
      <c r="D484" s="2"/>
      <c r="E484" s="2"/>
      <c r="F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row>
    <row r="485" spans="2:59" x14ac:dyDescent="0.45">
      <c r="B485" s="2"/>
      <c r="C485" s="2"/>
      <c r="D485" s="2"/>
      <c r="E485" s="2"/>
      <c r="F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row>
    <row r="486" spans="2:59" x14ac:dyDescent="0.45">
      <c r="B486" s="2"/>
      <c r="C486" s="2"/>
      <c r="D486" s="2"/>
      <c r="E486" s="2"/>
      <c r="F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row>
    <row r="487" spans="2:59" x14ac:dyDescent="0.45">
      <c r="B487" s="2"/>
      <c r="C487" s="2"/>
      <c r="D487" s="2"/>
      <c r="E487" s="2"/>
      <c r="F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row>
    <row r="488" spans="2:59" x14ac:dyDescent="0.45">
      <c r="B488" s="2"/>
      <c r="C488" s="2"/>
      <c r="D488" s="2"/>
      <c r="E488" s="2"/>
      <c r="F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row>
    <row r="489" spans="2:59" x14ac:dyDescent="0.45">
      <c r="B489" s="2"/>
      <c r="C489" s="2"/>
      <c r="D489" s="2"/>
      <c r="E489" s="2"/>
      <c r="F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row>
    <row r="490" spans="2:59" x14ac:dyDescent="0.45">
      <c r="B490" s="2"/>
      <c r="C490" s="2"/>
      <c r="D490" s="2"/>
      <c r="E490" s="2"/>
      <c r="F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row>
    <row r="491" spans="2:59" x14ac:dyDescent="0.45">
      <c r="B491" s="2"/>
      <c r="C491" s="2"/>
      <c r="D491" s="2"/>
      <c r="E491" s="2"/>
      <c r="F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row>
    <row r="492" spans="2:59" x14ac:dyDescent="0.45">
      <c r="B492" s="2"/>
      <c r="C492" s="2"/>
      <c r="D492" s="2"/>
      <c r="E492" s="2"/>
      <c r="F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row>
    <row r="493" spans="2:59" x14ac:dyDescent="0.45">
      <c r="B493" s="2"/>
      <c r="C493" s="2"/>
      <c r="D493" s="2"/>
      <c r="E493" s="2"/>
      <c r="F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row>
    <row r="494" spans="2:59" x14ac:dyDescent="0.45">
      <c r="B494" s="2"/>
      <c r="C494" s="2"/>
      <c r="D494" s="2"/>
      <c r="E494" s="2"/>
      <c r="F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row>
    <row r="495" spans="2:59" x14ac:dyDescent="0.45">
      <c r="B495" s="2"/>
      <c r="C495" s="2"/>
      <c r="D495" s="2"/>
      <c r="E495" s="2"/>
      <c r="F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row>
    <row r="496" spans="2:59" x14ac:dyDescent="0.45">
      <c r="B496" s="2"/>
      <c r="C496" s="2"/>
      <c r="D496" s="2"/>
      <c r="E496" s="2"/>
      <c r="F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row>
    <row r="497" spans="2:59" x14ac:dyDescent="0.45">
      <c r="B497" s="2"/>
      <c r="C497" s="2"/>
      <c r="D497" s="2"/>
      <c r="E497" s="2"/>
      <c r="F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row>
    <row r="498" spans="2:59" x14ac:dyDescent="0.45">
      <c r="B498" s="2"/>
      <c r="C498" s="2"/>
      <c r="D498" s="2"/>
      <c r="E498" s="2"/>
      <c r="F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row>
    <row r="499" spans="2:59" x14ac:dyDescent="0.45">
      <c r="B499" s="2"/>
      <c r="C499" s="2"/>
      <c r="D499" s="2"/>
      <c r="E499" s="2"/>
      <c r="F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row>
    <row r="500" spans="2:59" x14ac:dyDescent="0.45">
      <c r="B500" s="2"/>
      <c r="C500" s="2"/>
      <c r="D500" s="2"/>
      <c r="E500" s="2"/>
      <c r="F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row>
    <row r="501" spans="2:59" x14ac:dyDescent="0.45">
      <c r="B501" s="2"/>
      <c r="C501" s="2"/>
      <c r="D501" s="2"/>
      <c r="E501" s="2"/>
      <c r="F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row>
    <row r="502" spans="2:59" x14ac:dyDescent="0.45">
      <c r="B502" s="2"/>
      <c r="C502" s="2"/>
      <c r="D502" s="2"/>
      <c r="E502" s="2"/>
      <c r="F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row>
    <row r="503" spans="2:59" x14ac:dyDescent="0.45">
      <c r="B503" s="2"/>
      <c r="C503" s="2"/>
      <c r="D503" s="2"/>
      <c r="E503" s="2"/>
      <c r="F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row>
    <row r="504" spans="2:59" x14ac:dyDescent="0.45">
      <c r="B504" s="2"/>
      <c r="C504" s="2"/>
      <c r="D504" s="2"/>
      <c r="E504" s="2"/>
      <c r="F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row>
    <row r="505" spans="2:59" x14ac:dyDescent="0.45">
      <c r="B505" s="2"/>
      <c r="C505" s="2"/>
      <c r="D505" s="2"/>
      <c r="E505" s="2"/>
      <c r="F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row>
    <row r="506" spans="2:59" x14ac:dyDescent="0.45">
      <c r="B506" s="2"/>
      <c r="C506" s="2"/>
      <c r="D506" s="2"/>
      <c r="E506" s="2"/>
      <c r="F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row>
    <row r="507" spans="2:59" x14ac:dyDescent="0.45">
      <c r="B507" s="2"/>
      <c r="C507" s="2"/>
      <c r="D507" s="2"/>
      <c r="E507" s="2"/>
      <c r="F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row>
    <row r="508" spans="2:59" x14ac:dyDescent="0.45">
      <c r="B508" s="2"/>
      <c r="C508" s="2"/>
      <c r="D508" s="2"/>
      <c r="E508" s="2"/>
      <c r="F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row>
    <row r="509" spans="2:59" x14ac:dyDescent="0.45">
      <c r="B509" s="2"/>
      <c r="C509" s="2"/>
      <c r="D509" s="2"/>
      <c r="E509" s="2"/>
      <c r="F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row>
    <row r="510" spans="2:59" x14ac:dyDescent="0.45">
      <c r="B510" s="2"/>
      <c r="C510" s="2"/>
      <c r="D510" s="2"/>
      <c r="E510" s="2"/>
      <c r="F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row>
    <row r="511" spans="2:59" x14ac:dyDescent="0.45">
      <c r="B511" s="2"/>
      <c r="C511" s="2"/>
      <c r="D511" s="2"/>
      <c r="E511" s="2"/>
      <c r="F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row>
    <row r="512" spans="2:59" x14ac:dyDescent="0.45">
      <c r="B512" s="2"/>
      <c r="C512" s="2"/>
      <c r="D512" s="2"/>
      <c r="E512" s="2"/>
      <c r="F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row>
    <row r="513" spans="2:59" x14ac:dyDescent="0.45">
      <c r="B513" s="2"/>
      <c r="C513" s="2"/>
      <c r="D513" s="2"/>
      <c r="E513" s="2"/>
      <c r="F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row>
    <row r="514" spans="2:59" x14ac:dyDescent="0.45">
      <c r="B514" s="2"/>
      <c r="C514" s="2"/>
      <c r="D514" s="2"/>
      <c r="E514" s="2"/>
      <c r="F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row>
    <row r="515" spans="2:59" x14ac:dyDescent="0.45">
      <c r="B515" s="2"/>
      <c r="C515" s="2"/>
      <c r="D515" s="2"/>
      <c r="E515" s="2"/>
      <c r="F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row>
    <row r="516" spans="2:59" x14ac:dyDescent="0.45">
      <c r="B516" s="2"/>
      <c r="C516" s="2"/>
      <c r="D516" s="2"/>
      <c r="E516" s="2"/>
      <c r="F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row>
    <row r="517" spans="2:59" x14ac:dyDescent="0.45">
      <c r="B517" s="2"/>
      <c r="C517" s="2"/>
      <c r="D517" s="2"/>
      <c r="E517" s="2"/>
      <c r="F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row>
    <row r="518" spans="2:59" x14ac:dyDescent="0.45">
      <c r="B518" s="2"/>
      <c r="C518" s="2"/>
      <c r="D518" s="2"/>
      <c r="E518" s="2"/>
      <c r="F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row>
    <row r="519" spans="2:59" x14ac:dyDescent="0.45">
      <c r="B519" s="2"/>
      <c r="C519" s="2"/>
      <c r="D519" s="2"/>
      <c r="E519" s="2"/>
      <c r="F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row>
    <row r="520" spans="2:59" x14ac:dyDescent="0.45">
      <c r="B520" s="2"/>
      <c r="C520" s="2"/>
      <c r="D520" s="2"/>
      <c r="E520" s="2"/>
      <c r="F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row>
    <row r="521" spans="2:59" x14ac:dyDescent="0.45">
      <c r="B521" s="2"/>
      <c r="C521" s="2"/>
      <c r="D521" s="2"/>
      <c r="E521" s="2"/>
      <c r="F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row>
    <row r="522" spans="2:59" x14ac:dyDescent="0.45">
      <c r="B522" s="2"/>
      <c r="C522" s="2"/>
      <c r="D522" s="2"/>
      <c r="E522" s="2"/>
      <c r="F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row>
    <row r="523" spans="2:59" x14ac:dyDescent="0.45">
      <c r="B523" s="2"/>
      <c r="C523" s="2"/>
      <c r="D523" s="2"/>
      <c r="E523" s="2"/>
      <c r="F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row>
    <row r="524" spans="2:59" x14ac:dyDescent="0.45">
      <c r="B524" s="2"/>
      <c r="C524" s="2"/>
      <c r="D524" s="2"/>
      <c r="E524" s="2"/>
      <c r="F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row>
    <row r="525" spans="2:59" x14ac:dyDescent="0.45">
      <c r="B525" s="2"/>
      <c r="C525" s="2"/>
      <c r="D525" s="2"/>
      <c r="E525" s="2"/>
      <c r="F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row>
    <row r="526" spans="2:59" x14ac:dyDescent="0.45">
      <c r="B526" s="2"/>
      <c r="C526" s="2"/>
      <c r="D526" s="2"/>
      <c r="E526" s="2"/>
      <c r="F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row>
    <row r="527" spans="2:59" x14ac:dyDescent="0.45">
      <c r="B527" s="2"/>
      <c r="C527" s="2"/>
      <c r="D527" s="2"/>
      <c r="E527" s="2"/>
      <c r="F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row>
    <row r="528" spans="2:59" x14ac:dyDescent="0.45">
      <c r="B528" s="2"/>
      <c r="C528" s="2"/>
      <c r="D528" s="2"/>
      <c r="E528" s="2"/>
      <c r="F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row>
    <row r="529" spans="2:59" x14ac:dyDescent="0.45">
      <c r="B529" s="2"/>
      <c r="C529" s="2"/>
      <c r="D529" s="2"/>
      <c r="E529" s="2"/>
      <c r="F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row>
    <row r="530" spans="2:59" x14ac:dyDescent="0.45">
      <c r="B530" s="2"/>
      <c r="C530" s="2"/>
      <c r="D530" s="2"/>
      <c r="E530" s="2"/>
      <c r="F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row>
    <row r="531" spans="2:59" x14ac:dyDescent="0.45">
      <c r="B531" s="2"/>
      <c r="C531" s="2"/>
      <c r="D531" s="2"/>
      <c r="E531" s="2"/>
      <c r="F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row>
    <row r="532" spans="2:59" x14ac:dyDescent="0.45">
      <c r="B532" s="2"/>
      <c r="C532" s="2"/>
      <c r="D532" s="2"/>
      <c r="E532" s="2"/>
      <c r="F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row>
    <row r="533" spans="2:59" x14ac:dyDescent="0.45">
      <c r="B533" s="2"/>
      <c r="C533" s="2"/>
      <c r="D533" s="2"/>
      <c r="E533" s="2"/>
      <c r="F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row>
    <row r="534" spans="2:59" x14ac:dyDescent="0.45">
      <c r="B534" s="2"/>
      <c r="C534" s="2"/>
      <c r="D534" s="2"/>
      <c r="E534" s="2"/>
      <c r="F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row>
    <row r="535" spans="2:59" x14ac:dyDescent="0.45">
      <c r="B535" s="2"/>
      <c r="C535" s="2"/>
      <c r="D535" s="2"/>
      <c r="E535" s="2"/>
      <c r="F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row>
    <row r="536" spans="2:59" x14ac:dyDescent="0.45">
      <c r="B536" s="2"/>
      <c r="C536" s="2"/>
      <c r="D536" s="2"/>
      <c r="E536" s="2"/>
      <c r="F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row>
    <row r="537" spans="2:59" x14ac:dyDescent="0.45">
      <c r="B537" s="2"/>
      <c r="C537" s="2"/>
      <c r="D537" s="2"/>
      <c r="E537" s="2"/>
      <c r="F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row>
    <row r="538" spans="2:59" x14ac:dyDescent="0.45">
      <c r="B538" s="2"/>
      <c r="C538" s="2"/>
      <c r="D538" s="2"/>
      <c r="E538" s="2"/>
      <c r="F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row>
    <row r="539" spans="2:59" x14ac:dyDescent="0.45">
      <c r="B539" s="2"/>
      <c r="C539" s="2"/>
      <c r="D539" s="2"/>
      <c r="E539" s="2"/>
      <c r="F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row>
    <row r="540" spans="2:59" x14ac:dyDescent="0.45">
      <c r="B540" s="2"/>
      <c r="C540" s="2"/>
      <c r="D540" s="2"/>
      <c r="E540" s="2"/>
      <c r="F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row>
    <row r="541" spans="2:59" x14ac:dyDescent="0.45">
      <c r="B541" s="2"/>
      <c r="C541" s="2"/>
      <c r="D541" s="2"/>
      <c r="E541" s="2"/>
      <c r="F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row>
    <row r="542" spans="2:59" x14ac:dyDescent="0.45">
      <c r="B542" s="2"/>
      <c r="C542" s="2"/>
      <c r="D542" s="2"/>
      <c r="E542" s="2"/>
      <c r="F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row>
    <row r="543" spans="2:59" x14ac:dyDescent="0.45">
      <c r="B543" s="2"/>
      <c r="C543" s="2"/>
      <c r="D543" s="2"/>
      <c r="E543" s="2"/>
      <c r="F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row>
    <row r="544" spans="2:59" x14ac:dyDescent="0.45">
      <c r="B544" s="2"/>
      <c r="C544" s="2"/>
      <c r="D544" s="2"/>
      <c r="E544" s="2"/>
      <c r="F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row>
    <row r="545" spans="2:59" x14ac:dyDescent="0.45">
      <c r="B545" s="2"/>
      <c r="C545" s="2"/>
      <c r="D545" s="2"/>
      <c r="E545" s="2"/>
      <c r="F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row>
    <row r="546" spans="2:59" x14ac:dyDescent="0.45">
      <c r="B546" s="2"/>
      <c r="C546" s="2"/>
      <c r="D546" s="2"/>
      <c r="E546" s="2"/>
      <c r="F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row>
    <row r="547" spans="2:59" x14ac:dyDescent="0.45">
      <c r="B547" s="2"/>
      <c r="C547" s="2"/>
      <c r="D547" s="2"/>
      <c r="E547" s="2"/>
      <c r="F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row>
    <row r="548" spans="2:59" x14ac:dyDescent="0.45">
      <c r="B548" s="2"/>
      <c r="C548" s="2"/>
      <c r="D548" s="2"/>
      <c r="E548" s="2"/>
      <c r="F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row>
    <row r="549" spans="2:59" x14ac:dyDescent="0.45">
      <c r="B549" s="2"/>
      <c r="C549" s="2"/>
      <c r="D549" s="2"/>
      <c r="E549" s="2"/>
      <c r="F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row>
    <row r="550" spans="2:59" x14ac:dyDescent="0.45">
      <c r="B550" s="2"/>
      <c r="C550" s="2"/>
      <c r="D550" s="2"/>
      <c r="E550" s="2"/>
      <c r="F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row>
    <row r="551" spans="2:59" x14ac:dyDescent="0.45">
      <c r="B551" s="2"/>
      <c r="C551" s="2"/>
      <c r="D551" s="2"/>
      <c r="E551" s="2"/>
      <c r="F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row>
    <row r="552" spans="2:59" x14ac:dyDescent="0.45">
      <c r="B552" s="2"/>
      <c r="C552" s="2"/>
      <c r="D552" s="2"/>
      <c r="E552" s="2"/>
      <c r="F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row>
    <row r="553" spans="2:59" x14ac:dyDescent="0.45">
      <c r="B553" s="2"/>
      <c r="C553" s="2"/>
      <c r="D553" s="2"/>
      <c r="E553" s="2"/>
      <c r="F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row>
    <row r="554" spans="2:59" x14ac:dyDescent="0.45">
      <c r="B554" s="2"/>
      <c r="C554" s="2"/>
      <c r="D554" s="2"/>
      <c r="E554" s="2"/>
      <c r="F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row>
    <row r="555" spans="2:59" x14ac:dyDescent="0.45">
      <c r="B555" s="2"/>
      <c r="C555" s="2"/>
      <c r="D555" s="2"/>
      <c r="E555" s="2"/>
      <c r="F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row>
    <row r="556" spans="2:59" x14ac:dyDescent="0.45">
      <c r="B556" s="2"/>
      <c r="C556" s="2"/>
      <c r="D556" s="2"/>
      <c r="E556" s="2"/>
      <c r="F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row>
    <row r="557" spans="2:59" x14ac:dyDescent="0.45">
      <c r="B557" s="2"/>
      <c r="C557" s="2"/>
      <c r="D557" s="2"/>
      <c r="E557" s="2"/>
      <c r="F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row>
    <row r="558" spans="2:59" x14ac:dyDescent="0.45">
      <c r="B558" s="2"/>
      <c r="C558" s="2"/>
      <c r="D558" s="2"/>
      <c r="E558" s="2"/>
      <c r="F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row>
    <row r="559" spans="2:59" x14ac:dyDescent="0.45">
      <c r="B559" s="2"/>
      <c r="C559" s="2"/>
      <c r="D559" s="2"/>
      <c r="E559" s="2"/>
      <c r="F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row>
    <row r="560" spans="2:59" x14ac:dyDescent="0.45">
      <c r="B560" s="2"/>
      <c r="C560" s="2"/>
      <c r="D560" s="2"/>
      <c r="E560" s="2"/>
      <c r="F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row>
    <row r="561" spans="2:59" x14ac:dyDescent="0.45">
      <c r="B561" s="2"/>
      <c r="C561" s="2"/>
      <c r="D561" s="2"/>
      <c r="E561" s="2"/>
      <c r="F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row>
    <row r="562" spans="2:59" x14ac:dyDescent="0.45">
      <c r="B562" s="2"/>
      <c r="C562" s="2"/>
      <c r="D562" s="2"/>
      <c r="E562" s="2"/>
      <c r="F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row>
    <row r="563" spans="2:59" x14ac:dyDescent="0.45">
      <c r="B563" s="2"/>
      <c r="C563" s="2"/>
      <c r="D563" s="2"/>
      <c r="E563" s="2"/>
      <c r="F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row>
    <row r="564" spans="2:59" x14ac:dyDescent="0.45">
      <c r="B564" s="2"/>
      <c r="C564" s="2"/>
      <c r="D564" s="2"/>
      <c r="E564" s="2"/>
      <c r="F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row>
    <row r="565" spans="2:59" x14ac:dyDescent="0.45">
      <c r="B565" s="2"/>
      <c r="C565" s="2"/>
      <c r="D565" s="2"/>
      <c r="E565" s="2"/>
      <c r="F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row>
    <row r="566" spans="2:59" x14ac:dyDescent="0.45">
      <c r="B566" s="2"/>
      <c r="C566" s="2"/>
      <c r="D566" s="2"/>
      <c r="E566" s="2"/>
      <c r="F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row>
    <row r="567" spans="2:59" x14ac:dyDescent="0.45">
      <c r="B567" s="2"/>
      <c r="C567" s="2"/>
      <c r="D567" s="2"/>
      <c r="E567" s="2"/>
      <c r="F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row>
    <row r="568" spans="2:59" x14ac:dyDescent="0.45">
      <c r="B568" s="2"/>
      <c r="C568" s="2"/>
      <c r="D568" s="2"/>
      <c r="E568" s="2"/>
      <c r="F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row>
    <row r="569" spans="2:59" x14ac:dyDescent="0.45">
      <c r="B569" s="2"/>
      <c r="C569" s="2"/>
      <c r="D569" s="2"/>
      <c r="E569" s="2"/>
      <c r="F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row>
    <row r="570" spans="2:59" x14ac:dyDescent="0.45">
      <c r="B570" s="2"/>
      <c r="C570" s="2"/>
      <c r="D570" s="2"/>
      <c r="E570" s="2"/>
      <c r="F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row>
    <row r="571" spans="2:59" x14ac:dyDescent="0.45">
      <c r="B571" s="2"/>
      <c r="C571" s="2"/>
      <c r="D571" s="2"/>
      <c r="E571" s="2"/>
      <c r="F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row>
    <row r="572" spans="2:59" x14ac:dyDescent="0.45">
      <c r="B572" s="2"/>
      <c r="C572" s="2"/>
      <c r="D572" s="2"/>
      <c r="E572" s="2"/>
      <c r="F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row>
    <row r="573" spans="2:59" x14ac:dyDescent="0.45">
      <c r="B573" s="2"/>
      <c r="C573" s="2"/>
      <c r="D573" s="2"/>
      <c r="E573" s="2"/>
      <c r="F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row>
    <row r="574" spans="2:59" x14ac:dyDescent="0.45">
      <c r="B574" s="2"/>
      <c r="C574" s="2"/>
      <c r="D574" s="2"/>
      <c r="E574" s="2"/>
      <c r="F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row>
    <row r="575" spans="2:59" x14ac:dyDescent="0.45">
      <c r="B575" s="2"/>
      <c r="C575" s="2"/>
      <c r="D575" s="2"/>
      <c r="E575" s="2"/>
      <c r="F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row>
    <row r="576" spans="2:59" x14ac:dyDescent="0.45">
      <c r="B576" s="2"/>
      <c r="C576" s="2"/>
      <c r="D576" s="2"/>
      <c r="E576" s="2"/>
      <c r="F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row>
    <row r="577" spans="2:59" x14ac:dyDescent="0.45">
      <c r="B577" s="2"/>
      <c r="C577" s="2"/>
      <c r="D577" s="2"/>
      <c r="E577" s="2"/>
      <c r="F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row>
    <row r="578" spans="2:59" x14ac:dyDescent="0.45">
      <c r="B578" s="2"/>
      <c r="C578" s="2"/>
      <c r="D578" s="2"/>
      <c r="E578" s="2"/>
      <c r="F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row>
    <row r="579" spans="2:59" x14ac:dyDescent="0.45">
      <c r="B579" s="2"/>
      <c r="C579" s="2"/>
      <c r="D579" s="2"/>
      <c r="E579" s="2"/>
      <c r="F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row>
    <row r="580" spans="2:59" x14ac:dyDescent="0.45">
      <c r="B580" s="2"/>
      <c r="C580" s="2"/>
      <c r="D580" s="2"/>
      <c r="E580" s="2"/>
      <c r="F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row>
    <row r="581" spans="2:59" x14ac:dyDescent="0.45">
      <c r="B581" s="2"/>
      <c r="C581" s="2"/>
      <c r="D581" s="2"/>
      <c r="E581" s="2"/>
      <c r="F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row>
    <row r="582" spans="2:59" x14ac:dyDescent="0.45">
      <c r="B582" s="2"/>
      <c r="C582" s="2"/>
      <c r="D582" s="2"/>
      <c r="E582" s="2"/>
      <c r="F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row>
    <row r="583" spans="2:59" x14ac:dyDescent="0.45">
      <c r="B583" s="2"/>
      <c r="C583" s="2"/>
      <c r="D583" s="2"/>
      <c r="E583" s="2"/>
      <c r="F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row>
    <row r="584" spans="2:59" x14ac:dyDescent="0.45">
      <c r="B584" s="2"/>
      <c r="C584" s="2"/>
      <c r="D584" s="2"/>
      <c r="E584" s="2"/>
      <c r="F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row>
    <row r="585" spans="2:59" x14ac:dyDescent="0.45">
      <c r="B585" s="2"/>
      <c r="C585" s="2"/>
      <c r="D585" s="2"/>
      <c r="E585" s="2"/>
      <c r="F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row>
    <row r="586" spans="2:59" x14ac:dyDescent="0.45">
      <c r="B586" s="2"/>
      <c r="C586" s="2"/>
      <c r="D586" s="2"/>
      <c r="E586" s="2"/>
      <c r="F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row>
    <row r="587" spans="2:59" x14ac:dyDescent="0.45">
      <c r="B587" s="2"/>
      <c r="C587" s="2"/>
      <c r="D587" s="2"/>
      <c r="E587" s="2"/>
      <c r="F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row>
    <row r="588" spans="2:59" x14ac:dyDescent="0.45">
      <c r="B588" s="2"/>
      <c r="C588" s="2"/>
      <c r="D588" s="2"/>
      <c r="E588" s="2"/>
      <c r="F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row>
    <row r="589" spans="2:59" x14ac:dyDescent="0.45">
      <c r="B589" s="2"/>
      <c r="C589" s="2"/>
      <c r="D589" s="2"/>
      <c r="E589" s="2"/>
      <c r="F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row>
    <row r="590" spans="2:59" x14ac:dyDescent="0.45">
      <c r="B590" s="2"/>
      <c r="C590" s="2"/>
      <c r="D590" s="2"/>
      <c r="E590" s="2"/>
      <c r="F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row>
    <row r="591" spans="2:59" x14ac:dyDescent="0.45">
      <c r="B591" s="2"/>
      <c r="C591" s="2"/>
      <c r="D591" s="2"/>
      <c r="E591" s="2"/>
      <c r="F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row>
    <row r="592" spans="2:59" x14ac:dyDescent="0.45">
      <c r="B592" s="2"/>
      <c r="C592" s="2"/>
      <c r="D592" s="2"/>
      <c r="E592" s="2"/>
      <c r="F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row>
    <row r="593" spans="2:59" x14ac:dyDescent="0.45">
      <c r="B593" s="2"/>
      <c r="C593" s="2"/>
      <c r="D593" s="2"/>
      <c r="E593" s="2"/>
      <c r="F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row>
    <row r="594" spans="2:59" x14ac:dyDescent="0.45">
      <c r="B594" s="2"/>
      <c r="C594" s="2"/>
      <c r="D594" s="2"/>
      <c r="E594" s="2"/>
      <c r="F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row>
    <row r="595" spans="2:59" x14ac:dyDescent="0.45">
      <c r="B595" s="2"/>
      <c r="C595" s="2"/>
      <c r="D595" s="2"/>
      <c r="E595" s="2"/>
      <c r="F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row>
    <row r="596" spans="2:59" x14ac:dyDescent="0.45">
      <c r="B596" s="2"/>
      <c r="C596" s="2"/>
      <c r="D596" s="2"/>
      <c r="E596" s="2"/>
      <c r="F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row>
    <row r="597" spans="2:59" x14ac:dyDescent="0.45">
      <c r="B597" s="2"/>
      <c r="C597" s="2"/>
      <c r="D597" s="2"/>
      <c r="E597" s="2"/>
      <c r="F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row>
    <row r="598" spans="2:59" x14ac:dyDescent="0.45">
      <c r="B598" s="2"/>
      <c r="C598" s="2"/>
      <c r="D598" s="2"/>
      <c r="E598" s="2"/>
      <c r="F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row>
    <row r="599" spans="2:59" x14ac:dyDescent="0.45">
      <c r="B599" s="2"/>
      <c r="C599" s="2"/>
      <c r="D599" s="2"/>
      <c r="E599" s="2"/>
      <c r="F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row>
    <row r="600" spans="2:59" x14ac:dyDescent="0.45">
      <c r="B600" s="2"/>
      <c r="C600" s="2"/>
      <c r="D600" s="2"/>
      <c r="E600" s="2"/>
      <c r="F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row>
    <row r="601" spans="2:59" x14ac:dyDescent="0.45">
      <c r="B601" s="2"/>
      <c r="C601" s="2"/>
      <c r="D601" s="2"/>
      <c r="E601" s="2"/>
      <c r="F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row>
    <row r="602" spans="2:59" x14ac:dyDescent="0.45">
      <c r="B602" s="2"/>
      <c r="C602" s="2"/>
      <c r="D602" s="2"/>
      <c r="E602" s="2"/>
      <c r="F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row>
    <row r="603" spans="2:59" x14ac:dyDescent="0.45">
      <c r="B603" s="2"/>
      <c r="C603" s="2"/>
      <c r="D603" s="2"/>
      <c r="E603" s="2"/>
      <c r="F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row>
    <row r="604" spans="2:59" x14ac:dyDescent="0.45">
      <c r="B604" s="2"/>
      <c r="C604" s="2"/>
      <c r="D604" s="2"/>
      <c r="E604" s="2"/>
      <c r="F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row>
    <row r="605" spans="2:59" x14ac:dyDescent="0.45">
      <c r="B605" s="2"/>
      <c r="C605" s="2"/>
      <c r="D605" s="2"/>
      <c r="E605" s="2"/>
      <c r="F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row>
    <row r="606" spans="2:59" x14ac:dyDescent="0.45">
      <c r="B606" s="2"/>
      <c r="C606" s="2"/>
      <c r="D606" s="2"/>
      <c r="E606" s="2"/>
      <c r="F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row>
    <row r="607" spans="2:59" x14ac:dyDescent="0.45">
      <c r="B607" s="2"/>
      <c r="C607" s="2"/>
      <c r="D607" s="2"/>
      <c r="E607" s="2"/>
      <c r="F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row>
    <row r="608" spans="2:59" x14ac:dyDescent="0.45">
      <c r="B608" s="2"/>
      <c r="C608" s="2"/>
      <c r="D608" s="2"/>
      <c r="E608" s="2"/>
      <c r="F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row>
    <row r="609" spans="2:59" x14ac:dyDescent="0.45">
      <c r="B609" s="2"/>
      <c r="C609" s="2"/>
      <c r="D609" s="2"/>
      <c r="E609" s="2"/>
      <c r="F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row>
    <row r="610" spans="2:59" x14ac:dyDescent="0.45">
      <c r="B610" s="2"/>
      <c r="C610" s="2"/>
      <c r="D610" s="2"/>
      <c r="E610" s="2"/>
      <c r="F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row>
    <row r="611" spans="2:59" x14ac:dyDescent="0.45">
      <c r="B611" s="2"/>
      <c r="C611" s="2"/>
      <c r="D611" s="2"/>
      <c r="E611" s="2"/>
      <c r="F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row>
    <row r="612" spans="2:59" x14ac:dyDescent="0.45">
      <c r="B612" s="2"/>
      <c r="C612" s="2"/>
      <c r="D612" s="2"/>
      <c r="E612" s="2"/>
      <c r="F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row>
    <row r="613" spans="2:59" x14ac:dyDescent="0.45">
      <c r="B613" s="2"/>
      <c r="C613" s="2"/>
      <c r="D613" s="2"/>
      <c r="E613" s="2"/>
      <c r="F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row>
    <row r="614" spans="2:59" x14ac:dyDescent="0.45">
      <c r="B614" s="2"/>
      <c r="C614" s="2"/>
      <c r="D614" s="2"/>
      <c r="E614" s="2"/>
      <c r="F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row>
    <row r="615" spans="2:59" x14ac:dyDescent="0.45">
      <c r="B615" s="2"/>
      <c r="C615" s="2"/>
      <c r="D615" s="2"/>
      <c r="E615" s="2"/>
      <c r="F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row>
    <row r="616" spans="2:59" x14ac:dyDescent="0.45">
      <c r="B616" s="2"/>
      <c r="C616" s="2"/>
      <c r="D616" s="2"/>
      <c r="E616" s="2"/>
      <c r="F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row>
    <row r="617" spans="2:59" x14ac:dyDescent="0.45">
      <c r="B617" s="2"/>
      <c r="C617" s="2"/>
      <c r="D617" s="2"/>
      <c r="E617" s="2"/>
      <c r="F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row>
    <row r="618" spans="2:59" x14ac:dyDescent="0.45">
      <c r="B618" s="2"/>
      <c r="C618" s="2"/>
      <c r="D618" s="2"/>
      <c r="E618" s="2"/>
      <c r="F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row>
    <row r="619" spans="2:59" x14ac:dyDescent="0.45">
      <c r="B619" s="2"/>
      <c r="C619" s="2"/>
      <c r="D619" s="2"/>
      <c r="E619" s="2"/>
      <c r="F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row>
    <row r="620" spans="2:59" x14ac:dyDescent="0.45">
      <c r="B620" s="2"/>
      <c r="C620" s="2"/>
      <c r="D620" s="2"/>
      <c r="E620" s="2"/>
      <c r="F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row>
    <row r="621" spans="2:59" x14ac:dyDescent="0.45">
      <c r="B621" s="2"/>
      <c r="C621" s="2"/>
      <c r="D621" s="2"/>
      <c r="E621" s="2"/>
      <c r="F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row>
    <row r="622" spans="2:59" x14ac:dyDescent="0.45">
      <c r="B622" s="2"/>
      <c r="C622" s="2"/>
      <c r="D622" s="2"/>
      <c r="E622" s="2"/>
      <c r="F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row>
    <row r="623" spans="2:59" x14ac:dyDescent="0.45">
      <c r="B623" s="2"/>
      <c r="C623" s="2"/>
      <c r="D623" s="2"/>
      <c r="E623" s="2"/>
      <c r="F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row>
    <row r="624" spans="2:59" x14ac:dyDescent="0.45">
      <c r="B624" s="2"/>
      <c r="C624" s="2"/>
      <c r="D624" s="2"/>
      <c r="E624" s="2"/>
      <c r="F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row>
    <row r="625" spans="2:59" x14ac:dyDescent="0.45">
      <c r="B625" s="2"/>
      <c r="C625" s="2"/>
      <c r="D625" s="2"/>
      <c r="E625" s="2"/>
      <c r="F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row>
    <row r="626" spans="2:59" x14ac:dyDescent="0.45">
      <c r="B626" s="2"/>
      <c r="C626" s="2"/>
      <c r="D626" s="2"/>
      <c r="E626" s="2"/>
      <c r="F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row>
    <row r="627" spans="2:59" x14ac:dyDescent="0.45">
      <c r="B627" s="2"/>
      <c r="C627" s="2"/>
      <c r="D627" s="2"/>
      <c r="E627" s="2"/>
      <c r="F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row>
    <row r="628" spans="2:59" x14ac:dyDescent="0.45">
      <c r="B628" s="2"/>
      <c r="C628" s="2"/>
      <c r="D628" s="2"/>
      <c r="E628" s="2"/>
      <c r="F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row>
    <row r="629" spans="2:59" x14ac:dyDescent="0.45">
      <c r="B629" s="2"/>
      <c r="C629" s="2"/>
      <c r="D629" s="2"/>
      <c r="E629" s="2"/>
      <c r="F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row>
    <row r="630" spans="2:59" x14ac:dyDescent="0.45">
      <c r="B630" s="2"/>
      <c r="C630" s="2"/>
      <c r="D630" s="2"/>
      <c r="E630" s="2"/>
      <c r="F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row>
    <row r="631" spans="2:59" x14ac:dyDescent="0.45">
      <c r="B631" s="2"/>
      <c r="C631" s="2"/>
      <c r="D631" s="2"/>
      <c r="E631" s="2"/>
      <c r="F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row>
    <row r="632" spans="2:59" x14ac:dyDescent="0.45">
      <c r="B632" s="2"/>
      <c r="C632" s="2"/>
      <c r="D632" s="2"/>
      <c r="E632" s="2"/>
      <c r="F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row>
    <row r="633" spans="2:59" x14ac:dyDescent="0.45">
      <c r="B633" s="2"/>
      <c r="C633" s="2"/>
      <c r="D633" s="2"/>
      <c r="E633" s="2"/>
      <c r="F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row>
    <row r="634" spans="2:59" x14ac:dyDescent="0.45">
      <c r="B634" s="2"/>
      <c r="C634" s="2"/>
      <c r="D634" s="2"/>
      <c r="E634" s="2"/>
      <c r="F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row>
    <row r="635" spans="2:59" x14ac:dyDescent="0.45">
      <c r="B635" s="2"/>
      <c r="C635" s="2"/>
      <c r="D635" s="2"/>
      <c r="E635" s="2"/>
      <c r="F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row>
    <row r="636" spans="2:59" x14ac:dyDescent="0.45">
      <c r="B636" s="2"/>
      <c r="C636" s="2"/>
      <c r="D636" s="2"/>
      <c r="E636" s="2"/>
      <c r="F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row>
    <row r="637" spans="2:59" x14ac:dyDescent="0.45">
      <c r="B637" s="2"/>
      <c r="C637" s="2"/>
      <c r="D637" s="2"/>
      <c r="E637" s="2"/>
      <c r="F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row>
    <row r="638" spans="2:59" x14ac:dyDescent="0.45">
      <c r="B638" s="2"/>
      <c r="C638" s="2"/>
      <c r="D638" s="2"/>
      <c r="E638" s="2"/>
      <c r="F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row>
    <row r="639" spans="2:59" x14ac:dyDescent="0.45">
      <c r="B639" s="2"/>
      <c r="C639" s="2"/>
      <c r="D639" s="2"/>
      <c r="E639" s="2"/>
      <c r="F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row>
    <row r="640" spans="2:59" x14ac:dyDescent="0.45">
      <c r="B640" s="2"/>
      <c r="C640" s="2"/>
      <c r="D640" s="2"/>
      <c r="E640" s="2"/>
      <c r="F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row>
    <row r="641" spans="2:59" x14ac:dyDescent="0.45">
      <c r="B641" s="2"/>
      <c r="C641" s="2"/>
      <c r="D641" s="2"/>
      <c r="E641" s="2"/>
      <c r="F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row>
    <row r="642" spans="2:59" x14ac:dyDescent="0.45">
      <c r="B642" s="2"/>
      <c r="C642" s="2"/>
      <c r="D642" s="2"/>
      <c r="E642" s="2"/>
      <c r="F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row>
    <row r="643" spans="2:59" x14ac:dyDescent="0.45">
      <c r="B643" s="2"/>
      <c r="C643" s="2"/>
      <c r="D643" s="2"/>
      <c r="E643" s="2"/>
      <c r="F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row>
    <row r="644" spans="2:59" x14ac:dyDescent="0.45">
      <c r="B644" s="2"/>
      <c r="C644" s="2"/>
      <c r="D644" s="2"/>
      <c r="E644" s="2"/>
      <c r="F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row>
    <row r="645" spans="2:59" x14ac:dyDescent="0.45">
      <c r="B645" s="2"/>
      <c r="C645" s="2"/>
      <c r="D645" s="2"/>
      <c r="E645" s="2"/>
      <c r="F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row>
    <row r="646" spans="2:59" x14ac:dyDescent="0.45">
      <c r="B646" s="2"/>
      <c r="C646" s="2"/>
      <c r="D646" s="2"/>
      <c r="E646" s="2"/>
      <c r="F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row>
    <row r="647" spans="2:59" x14ac:dyDescent="0.45">
      <c r="B647" s="2"/>
      <c r="C647" s="2"/>
      <c r="D647" s="2"/>
      <c r="E647" s="2"/>
      <c r="F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row>
    <row r="648" spans="2:59" x14ac:dyDescent="0.45">
      <c r="B648" s="2"/>
      <c r="C648" s="2"/>
      <c r="D648" s="2"/>
      <c r="E648" s="2"/>
      <c r="F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row>
    <row r="649" spans="2:59" x14ac:dyDescent="0.45">
      <c r="B649" s="2"/>
      <c r="C649" s="2"/>
      <c r="D649" s="2"/>
      <c r="E649" s="2"/>
      <c r="F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row>
    <row r="650" spans="2:59" x14ac:dyDescent="0.45">
      <c r="B650" s="2"/>
      <c r="C650" s="2"/>
      <c r="D650" s="2"/>
      <c r="E650" s="2"/>
      <c r="F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row>
    <row r="651" spans="2:59" x14ac:dyDescent="0.45">
      <c r="B651" s="2"/>
      <c r="C651" s="2"/>
      <c r="D651" s="2"/>
      <c r="E651" s="2"/>
      <c r="F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row>
    <row r="652" spans="2:59" x14ac:dyDescent="0.45">
      <c r="B652" s="2"/>
      <c r="C652" s="2"/>
      <c r="D652" s="2"/>
      <c r="E652" s="2"/>
      <c r="F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row>
    <row r="653" spans="2:59" x14ac:dyDescent="0.45">
      <c r="B653" s="2"/>
      <c r="C653" s="2"/>
      <c r="D653" s="2"/>
      <c r="E653" s="2"/>
      <c r="F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row>
    <row r="654" spans="2:59" x14ac:dyDescent="0.45">
      <c r="B654" s="2"/>
      <c r="C654" s="2"/>
      <c r="D654" s="2"/>
      <c r="E654" s="2"/>
      <c r="F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row>
    <row r="655" spans="2:59" x14ac:dyDescent="0.45">
      <c r="B655" s="2"/>
      <c r="C655" s="2"/>
      <c r="D655" s="2"/>
      <c r="E655" s="2"/>
      <c r="F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row>
    <row r="656" spans="2:59" x14ac:dyDescent="0.45">
      <c r="B656" s="2"/>
      <c r="C656" s="2"/>
      <c r="D656" s="2"/>
      <c r="E656" s="2"/>
      <c r="F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row>
    <row r="657" spans="2:59" x14ac:dyDescent="0.45">
      <c r="B657" s="2"/>
      <c r="C657" s="2"/>
      <c r="D657" s="2"/>
      <c r="E657" s="2"/>
      <c r="F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row>
    <row r="658" spans="2:59" x14ac:dyDescent="0.45">
      <c r="B658" s="2"/>
      <c r="C658" s="2"/>
      <c r="D658" s="2"/>
      <c r="E658" s="2"/>
      <c r="F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row>
    <row r="659" spans="2:59" x14ac:dyDescent="0.45">
      <c r="B659" s="2"/>
      <c r="C659" s="2"/>
      <c r="D659" s="2"/>
      <c r="E659" s="2"/>
      <c r="F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row>
    <row r="660" spans="2:59" x14ac:dyDescent="0.45">
      <c r="B660" s="2"/>
      <c r="C660" s="2"/>
      <c r="D660" s="2"/>
      <c r="E660" s="2"/>
      <c r="F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row>
    <row r="661" spans="2:59" x14ac:dyDescent="0.45">
      <c r="B661" s="2"/>
      <c r="C661" s="2"/>
      <c r="D661" s="2"/>
      <c r="E661" s="2"/>
      <c r="F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row>
    <row r="662" spans="2:59" x14ac:dyDescent="0.45">
      <c r="B662" s="2"/>
      <c r="C662" s="2"/>
      <c r="D662" s="2"/>
      <c r="E662" s="2"/>
      <c r="F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row>
    <row r="663" spans="2:59" x14ac:dyDescent="0.45">
      <c r="B663" s="2"/>
      <c r="C663" s="2"/>
      <c r="D663" s="2"/>
      <c r="E663" s="2"/>
      <c r="F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row>
    <row r="664" spans="2:59" x14ac:dyDescent="0.45">
      <c r="B664" s="2"/>
      <c r="C664" s="2"/>
      <c r="D664" s="2"/>
      <c r="E664" s="2"/>
      <c r="F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row>
    <row r="665" spans="2:59" x14ac:dyDescent="0.45">
      <c r="B665" s="2"/>
      <c r="C665" s="2"/>
      <c r="D665" s="2"/>
      <c r="E665" s="2"/>
      <c r="F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row>
    <row r="666" spans="2:59" x14ac:dyDescent="0.45">
      <c r="B666" s="2"/>
      <c r="C666" s="2"/>
      <c r="D666" s="2"/>
      <c r="E666" s="2"/>
      <c r="F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row>
    <row r="667" spans="2:59" x14ac:dyDescent="0.45">
      <c r="B667" s="2"/>
      <c r="C667" s="2"/>
      <c r="D667" s="2"/>
      <c r="E667" s="2"/>
      <c r="F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row>
    <row r="668" spans="2:59" x14ac:dyDescent="0.45">
      <c r="B668" s="2"/>
      <c r="C668" s="2"/>
      <c r="D668" s="2"/>
      <c r="E668" s="2"/>
      <c r="F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row>
    <row r="669" spans="2:59" x14ac:dyDescent="0.45">
      <c r="B669" s="2"/>
      <c r="C669" s="2"/>
      <c r="D669" s="2"/>
      <c r="E669" s="2"/>
      <c r="F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row>
    <row r="670" spans="2:59" x14ac:dyDescent="0.45">
      <c r="B670" s="2"/>
      <c r="C670" s="2"/>
      <c r="D670" s="2"/>
      <c r="E670" s="2"/>
      <c r="F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row>
    <row r="671" spans="2:59" x14ac:dyDescent="0.45">
      <c r="B671" s="2"/>
      <c r="C671" s="2"/>
      <c r="D671" s="2"/>
      <c r="E671" s="2"/>
      <c r="F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row>
    <row r="672" spans="2:59" x14ac:dyDescent="0.45">
      <c r="B672" s="2"/>
      <c r="C672" s="2"/>
      <c r="D672" s="2"/>
      <c r="E672" s="2"/>
      <c r="F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row>
    <row r="673" spans="2:59" x14ac:dyDescent="0.45">
      <c r="B673" s="2"/>
      <c r="C673" s="2"/>
      <c r="D673" s="2"/>
      <c r="E673" s="2"/>
      <c r="F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row>
    <row r="674" spans="2:59" x14ac:dyDescent="0.45">
      <c r="B674" s="2"/>
      <c r="C674" s="2"/>
      <c r="D674" s="2"/>
      <c r="E674" s="2"/>
      <c r="F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row>
    <row r="675" spans="2:59" x14ac:dyDescent="0.45">
      <c r="B675" s="2"/>
      <c r="C675" s="2"/>
      <c r="D675" s="2"/>
      <c r="E675" s="2"/>
      <c r="F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row>
    <row r="676" spans="2:59" x14ac:dyDescent="0.45">
      <c r="B676" s="2"/>
      <c r="C676" s="2"/>
      <c r="D676" s="2"/>
      <c r="E676" s="2"/>
      <c r="F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row>
    <row r="677" spans="2:59" x14ac:dyDescent="0.45">
      <c r="B677" s="2"/>
      <c r="C677" s="2"/>
      <c r="D677" s="2"/>
      <c r="E677" s="2"/>
      <c r="F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row>
    <row r="678" spans="2:59" x14ac:dyDescent="0.45">
      <c r="B678" s="2"/>
      <c r="C678" s="2"/>
      <c r="D678" s="2"/>
      <c r="E678" s="2"/>
      <c r="F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row>
    <row r="679" spans="2:59" x14ac:dyDescent="0.45">
      <c r="B679" s="2"/>
      <c r="C679" s="2"/>
      <c r="D679" s="2"/>
      <c r="E679" s="2"/>
      <c r="F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row>
    <row r="680" spans="2:59" x14ac:dyDescent="0.45">
      <c r="B680" s="2"/>
      <c r="C680" s="2"/>
      <c r="D680" s="2"/>
      <c r="E680" s="2"/>
      <c r="F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row>
    <row r="681" spans="2:59" x14ac:dyDescent="0.45">
      <c r="B681" s="2"/>
      <c r="C681" s="2"/>
      <c r="D681" s="2"/>
      <c r="E681" s="2"/>
      <c r="F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row>
    <row r="682" spans="2:59" x14ac:dyDescent="0.45">
      <c r="B682" s="2"/>
      <c r="C682" s="2"/>
      <c r="D682" s="2"/>
      <c r="E682" s="2"/>
      <c r="F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row>
    <row r="683" spans="2:59" x14ac:dyDescent="0.45">
      <c r="B683" s="2"/>
      <c r="C683" s="2"/>
      <c r="D683" s="2"/>
      <c r="E683" s="2"/>
      <c r="F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row>
    <row r="684" spans="2:59" x14ac:dyDescent="0.45">
      <c r="B684" s="2"/>
      <c r="C684" s="2"/>
      <c r="D684" s="2"/>
      <c r="E684" s="2"/>
      <c r="F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row>
    <row r="685" spans="2:59" x14ac:dyDescent="0.45">
      <c r="B685" s="2"/>
      <c r="C685" s="2"/>
      <c r="D685" s="2"/>
      <c r="E685" s="2"/>
      <c r="F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row>
    <row r="686" spans="2:59" x14ac:dyDescent="0.45">
      <c r="B686" s="2"/>
      <c r="C686" s="2"/>
      <c r="D686" s="2"/>
      <c r="E686" s="2"/>
      <c r="F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row>
    <row r="687" spans="2:59" x14ac:dyDescent="0.45">
      <c r="B687" s="2"/>
      <c r="C687" s="2"/>
      <c r="D687" s="2"/>
      <c r="E687" s="2"/>
      <c r="F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row>
    <row r="688" spans="2:59" x14ac:dyDescent="0.45">
      <c r="B688" s="2"/>
      <c r="C688" s="2"/>
      <c r="D688" s="2"/>
      <c r="E688" s="2"/>
      <c r="F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row>
    <row r="689" spans="2:59" x14ac:dyDescent="0.45">
      <c r="B689" s="2"/>
      <c r="C689" s="2"/>
      <c r="D689" s="2"/>
      <c r="E689" s="2"/>
      <c r="F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row>
    <row r="690" spans="2:59" x14ac:dyDescent="0.45">
      <c r="B690" s="2"/>
      <c r="C690" s="2"/>
      <c r="D690" s="2"/>
      <c r="E690" s="2"/>
      <c r="F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row>
    <row r="691" spans="2:59" x14ac:dyDescent="0.45">
      <c r="B691" s="2"/>
      <c r="C691" s="2"/>
      <c r="D691" s="2"/>
      <c r="E691" s="2"/>
      <c r="F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row>
    <row r="692" spans="2:59" x14ac:dyDescent="0.45">
      <c r="B692" s="2"/>
      <c r="C692" s="2"/>
      <c r="D692" s="2"/>
      <c r="E692" s="2"/>
      <c r="F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row>
    <row r="693" spans="2:59" x14ac:dyDescent="0.45">
      <c r="B693" s="2"/>
      <c r="C693" s="2"/>
      <c r="D693" s="2"/>
      <c r="E693" s="2"/>
      <c r="F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row>
    <row r="694" spans="2:59" x14ac:dyDescent="0.45">
      <c r="B694" s="2"/>
      <c r="C694" s="2"/>
      <c r="D694" s="2"/>
      <c r="E694" s="2"/>
      <c r="F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row>
    <row r="695" spans="2:59" x14ac:dyDescent="0.45">
      <c r="B695" s="2"/>
      <c r="C695" s="2"/>
      <c r="D695" s="2"/>
      <c r="E695" s="2"/>
      <c r="F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row>
    <row r="696" spans="2:59" x14ac:dyDescent="0.45">
      <c r="B696" s="2"/>
      <c r="C696" s="2"/>
      <c r="D696" s="2"/>
      <c r="E696" s="2"/>
      <c r="F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row>
    <row r="697" spans="2:59" x14ac:dyDescent="0.45">
      <c r="B697" s="2"/>
      <c r="C697" s="2"/>
      <c r="D697" s="2"/>
      <c r="E697" s="2"/>
      <c r="F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row>
    <row r="698" spans="2:59" x14ac:dyDescent="0.45">
      <c r="B698" s="2"/>
      <c r="C698" s="2"/>
      <c r="D698" s="2"/>
      <c r="E698" s="2"/>
      <c r="F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row>
    <row r="699" spans="2:59" x14ac:dyDescent="0.45">
      <c r="B699" s="2"/>
      <c r="C699" s="2"/>
      <c r="D699" s="2"/>
      <c r="E699" s="2"/>
      <c r="F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row>
    <row r="700" spans="2:59" x14ac:dyDescent="0.45">
      <c r="B700" s="2"/>
      <c r="C700" s="2"/>
      <c r="D700" s="2"/>
      <c r="E700" s="2"/>
      <c r="F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row>
    <row r="701" spans="2:59" x14ac:dyDescent="0.45">
      <c r="B701" s="2"/>
      <c r="C701" s="2"/>
      <c r="D701" s="2"/>
      <c r="E701" s="2"/>
      <c r="F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row>
    <row r="702" spans="2:59" x14ac:dyDescent="0.45">
      <c r="B702" s="2"/>
      <c r="C702" s="2"/>
      <c r="D702" s="2"/>
      <c r="E702" s="2"/>
      <c r="F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row>
    <row r="703" spans="2:59" x14ac:dyDescent="0.45">
      <c r="B703" s="2"/>
      <c r="C703" s="2"/>
      <c r="D703" s="2"/>
      <c r="E703" s="2"/>
      <c r="F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row>
    <row r="704" spans="2:59" x14ac:dyDescent="0.45">
      <c r="B704" s="2"/>
      <c r="C704" s="2"/>
      <c r="D704" s="2"/>
      <c r="E704" s="2"/>
      <c r="F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row>
    <row r="705" spans="2:59" x14ac:dyDescent="0.45">
      <c r="B705" s="2"/>
      <c r="C705" s="2"/>
      <c r="D705" s="2"/>
      <c r="E705" s="2"/>
      <c r="F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row>
    <row r="706" spans="2:59" x14ac:dyDescent="0.45">
      <c r="B706" s="2"/>
      <c r="C706" s="2"/>
      <c r="D706" s="2"/>
      <c r="E706" s="2"/>
      <c r="F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row>
    <row r="707" spans="2:59" x14ac:dyDescent="0.45">
      <c r="B707" s="2"/>
      <c r="C707" s="2"/>
      <c r="D707" s="2"/>
      <c r="E707" s="2"/>
      <c r="F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row>
    <row r="708" spans="2:59" x14ac:dyDescent="0.45">
      <c r="B708" s="2"/>
      <c r="C708" s="2"/>
      <c r="D708" s="2"/>
      <c r="E708" s="2"/>
      <c r="F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row>
    <row r="709" spans="2:59" x14ac:dyDescent="0.45">
      <c r="B709" s="2"/>
      <c r="C709" s="2"/>
      <c r="D709" s="2"/>
      <c r="E709" s="2"/>
      <c r="F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row>
    <row r="710" spans="2:59" x14ac:dyDescent="0.45">
      <c r="B710" s="2"/>
      <c r="C710" s="2"/>
      <c r="D710" s="2"/>
      <c r="E710" s="2"/>
      <c r="F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row>
    <row r="711" spans="2:59" x14ac:dyDescent="0.45">
      <c r="B711" s="2"/>
      <c r="C711" s="2"/>
      <c r="D711" s="2"/>
      <c r="E711" s="2"/>
      <c r="F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row>
    <row r="712" spans="2:59" x14ac:dyDescent="0.45">
      <c r="B712" s="2"/>
      <c r="C712" s="2"/>
      <c r="D712" s="2"/>
      <c r="E712" s="2"/>
      <c r="F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row>
    <row r="713" spans="2:59" x14ac:dyDescent="0.45">
      <c r="B713" s="2"/>
      <c r="C713" s="2"/>
      <c r="D713" s="2"/>
      <c r="E713" s="2"/>
      <c r="F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row>
    <row r="714" spans="2:59" x14ac:dyDescent="0.45">
      <c r="B714" s="2"/>
      <c r="C714" s="2"/>
      <c r="D714" s="2"/>
      <c r="E714" s="2"/>
      <c r="F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row>
    <row r="715" spans="2:59" x14ac:dyDescent="0.45">
      <c r="B715" s="2"/>
      <c r="C715" s="2"/>
      <c r="D715" s="2"/>
      <c r="E715" s="2"/>
      <c r="F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row>
    <row r="716" spans="2:59" x14ac:dyDescent="0.45">
      <c r="B716" s="2"/>
      <c r="C716" s="2"/>
      <c r="D716" s="2"/>
      <c r="E716" s="2"/>
      <c r="F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row>
    <row r="717" spans="2:59" x14ac:dyDescent="0.45">
      <c r="B717" s="2"/>
      <c r="C717" s="2"/>
      <c r="D717" s="2"/>
      <c r="E717" s="2"/>
      <c r="F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row>
    <row r="718" spans="2:59" x14ac:dyDescent="0.45">
      <c r="B718" s="2"/>
      <c r="C718" s="2"/>
      <c r="D718" s="2"/>
      <c r="E718" s="2"/>
      <c r="F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row>
    <row r="719" spans="2:59" x14ac:dyDescent="0.45">
      <c r="B719" s="2"/>
      <c r="C719" s="2"/>
      <c r="D719" s="2"/>
      <c r="E719" s="2"/>
      <c r="F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row>
    <row r="720" spans="2:59" x14ac:dyDescent="0.45">
      <c r="B720" s="2"/>
      <c r="C720" s="2"/>
      <c r="D720" s="2"/>
      <c r="E720" s="2"/>
      <c r="F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row>
    <row r="721" spans="2:59" x14ac:dyDescent="0.45">
      <c r="B721" s="2"/>
      <c r="C721" s="2"/>
      <c r="D721" s="2"/>
      <c r="E721" s="2"/>
      <c r="F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row>
    <row r="722" spans="2:59" x14ac:dyDescent="0.45">
      <c r="B722" s="2"/>
      <c r="C722" s="2"/>
      <c r="D722" s="2"/>
      <c r="E722" s="2"/>
      <c r="F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row>
    <row r="723" spans="2:59" x14ac:dyDescent="0.45">
      <c r="B723" s="2"/>
      <c r="C723" s="2"/>
      <c r="D723" s="2"/>
      <c r="E723" s="2"/>
      <c r="F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row>
    <row r="724" spans="2:59" x14ac:dyDescent="0.45">
      <c r="B724" s="2"/>
      <c r="C724" s="2"/>
      <c r="D724" s="2"/>
      <c r="E724" s="2"/>
      <c r="F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row>
    <row r="725" spans="2:59" x14ac:dyDescent="0.45">
      <c r="B725" s="2"/>
      <c r="C725" s="2"/>
      <c r="D725" s="2"/>
      <c r="E725" s="2"/>
      <c r="F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row>
    <row r="726" spans="2:59" x14ac:dyDescent="0.45">
      <c r="B726" s="2"/>
      <c r="C726" s="2"/>
      <c r="D726" s="2"/>
      <c r="E726" s="2"/>
      <c r="F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row>
    <row r="727" spans="2:59" x14ac:dyDescent="0.45">
      <c r="B727" s="2"/>
      <c r="C727" s="2"/>
      <c r="D727" s="2"/>
      <c r="E727" s="2"/>
      <c r="F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row>
    <row r="728" spans="2:59" x14ac:dyDescent="0.45">
      <c r="B728" s="2"/>
      <c r="C728" s="2"/>
      <c r="D728" s="2"/>
      <c r="E728" s="2"/>
      <c r="F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row>
    <row r="729" spans="2:59" x14ac:dyDescent="0.45">
      <c r="B729" s="2"/>
      <c r="C729" s="2"/>
      <c r="D729" s="2"/>
      <c r="E729" s="2"/>
      <c r="F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row>
    <row r="730" spans="2:59" x14ac:dyDescent="0.45">
      <c r="B730" s="2"/>
      <c r="C730" s="2"/>
      <c r="D730" s="2"/>
      <c r="E730" s="2"/>
      <c r="F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row>
    <row r="731" spans="2:59" x14ac:dyDescent="0.45">
      <c r="B731" s="2"/>
      <c r="C731" s="2"/>
      <c r="D731" s="2"/>
      <c r="E731" s="2"/>
      <c r="F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row>
    <row r="732" spans="2:59" x14ac:dyDescent="0.45">
      <c r="B732" s="2"/>
      <c r="C732" s="2"/>
      <c r="D732" s="2"/>
      <c r="E732" s="2"/>
      <c r="F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row>
    <row r="733" spans="2:59" x14ac:dyDescent="0.45">
      <c r="B733" s="2"/>
      <c r="C733" s="2"/>
      <c r="D733" s="2"/>
      <c r="E733" s="2"/>
      <c r="F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row>
    <row r="734" spans="2:59" x14ac:dyDescent="0.45">
      <c r="B734" s="2"/>
      <c r="C734" s="2"/>
      <c r="D734" s="2"/>
      <c r="E734" s="2"/>
      <c r="F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row>
    <row r="735" spans="2:59" x14ac:dyDescent="0.45">
      <c r="B735" s="2"/>
      <c r="C735" s="2"/>
      <c r="D735" s="2"/>
      <c r="E735" s="2"/>
      <c r="F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row>
    <row r="736" spans="2:59" x14ac:dyDescent="0.45">
      <c r="B736" s="2"/>
      <c r="C736" s="2"/>
      <c r="D736" s="2"/>
      <c r="E736" s="2"/>
      <c r="F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row>
    <row r="737" spans="2:59" x14ac:dyDescent="0.45">
      <c r="B737" s="2"/>
      <c r="C737" s="2"/>
      <c r="D737" s="2"/>
      <c r="E737" s="2"/>
      <c r="F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row>
    <row r="738" spans="2:59" x14ac:dyDescent="0.45">
      <c r="B738" s="2"/>
      <c r="C738" s="2"/>
      <c r="D738" s="2"/>
      <c r="E738" s="2"/>
      <c r="F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row>
    <row r="739" spans="2:59" x14ac:dyDescent="0.45">
      <c r="B739" s="2"/>
      <c r="C739" s="2"/>
      <c r="D739" s="2"/>
      <c r="E739" s="2"/>
      <c r="F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row>
    <row r="740" spans="2:59" x14ac:dyDescent="0.45">
      <c r="B740" s="2"/>
      <c r="C740" s="2"/>
      <c r="D740" s="2"/>
      <c r="E740" s="2"/>
      <c r="F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row>
    <row r="741" spans="2:59" x14ac:dyDescent="0.45">
      <c r="B741" s="2"/>
      <c r="C741" s="2"/>
      <c r="D741" s="2"/>
      <c r="E741" s="2"/>
      <c r="F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row>
    <row r="742" spans="2:59" x14ac:dyDescent="0.45">
      <c r="B742" s="2"/>
      <c r="C742" s="2"/>
      <c r="D742" s="2"/>
      <c r="E742" s="2"/>
      <c r="F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row>
    <row r="743" spans="2:59" x14ac:dyDescent="0.45">
      <c r="B743" s="2"/>
      <c r="C743" s="2"/>
      <c r="D743" s="2"/>
      <c r="E743" s="2"/>
      <c r="F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row>
    <row r="744" spans="2:59" x14ac:dyDescent="0.45">
      <c r="B744" s="2"/>
      <c r="C744" s="2"/>
      <c r="D744" s="2"/>
      <c r="E744" s="2"/>
      <c r="F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row>
    <row r="745" spans="2:59" x14ac:dyDescent="0.45">
      <c r="B745" s="2"/>
      <c r="C745" s="2"/>
      <c r="D745" s="2"/>
      <c r="E745" s="2"/>
      <c r="F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row>
    <row r="746" spans="2:59" x14ac:dyDescent="0.45">
      <c r="B746" s="2"/>
      <c r="C746" s="2"/>
      <c r="D746" s="2"/>
      <c r="E746" s="2"/>
      <c r="F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row>
    <row r="747" spans="2:59" x14ac:dyDescent="0.45">
      <c r="B747" s="2"/>
      <c r="C747" s="2"/>
      <c r="D747" s="2"/>
      <c r="E747" s="2"/>
      <c r="F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row>
    <row r="748" spans="2:59" x14ac:dyDescent="0.45">
      <c r="B748" s="2"/>
      <c r="C748" s="2"/>
      <c r="D748" s="2"/>
      <c r="E748" s="2"/>
      <c r="F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row>
    <row r="749" spans="2:59" x14ac:dyDescent="0.45">
      <c r="B749" s="2"/>
      <c r="C749" s="2"/>
      <c r="D749" s="2"/>
      <c r="E749" s="2"/>
      <c r="F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row>
    <row r="750" spans="2:59" x14ac:dyDescent="0.45">
      <c r="B750" s="2"/>
      <c r="C750" s="2"/>
      <c r="D750" s="2"/>
      <c r="E750" s="2"/>
      <c r="F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row>
    <row r="751" spans="2:59" x14ac:dyDescent="0.45">
      <c r="B751" s="2"/>
      <c r="C751" s="2"/>
      <c r="D751" s="2"/>
      <c r="E751" s="2"/>
      <c r="F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row>
    <row r="752" spans="2:59" x14ac:dyDescent="0.45">
      <c r="B752" s="2"/>
      <c r="C752" s="2"/>
      <c r="D752" s="2"/>
      <c r="E752" s="2"/>
      <c r="F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row>
    <row r="753" spans="2:59" x14ac:dyDescent="0.45">
      <c r="B753" s="2"/>
      <c r="C753" s="2"/>
      <c r="D753" s="2"/>
      <c r="E753" s="2"/>
      <c r="F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row>
    <row r="754" spans="2:59" x14ac:dyDescent="0.45">
      <c r="B754" s="2"/>
      <c r="C754" s="2"/>
      <c r="D754" s="2"/>
      <c r="E754" s="2"/>
      <c r="F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row>
    <row r="755" spans="2:59" x14ac:dyDescent="0.45">
      <c r="B755" s="2"/>
      <c r="C755" s="2"/>
      <c r="D755" s="2"/>
      <c r="E755" s="2"/>
      <c r="F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row>
    <row r="756" spans="2:59" x14ac:dyDescent="0.45">
      <c r="B756" s="2"/>
      <c r="C756" s="2"/>
      <c r="D756" s="2"/>
      <c r="E756" s="2"/>
      <c r="F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row>
    <row r="757" spans="2:59" x14ac:dyDescent="0.45">
      <c r="B757" s="2"/>
      <c r="C757" s="2"/>
      <c r="D757" s="2"/>
      <c r="E757" s="2"/>
      <c r="F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row>
    <row r="758" spans="2:59" x14ac:dyDescent="0.45">
      <c r="B758" s="2"/>
      <c r="C758" s="2"/>
      <c r="D758" s="2"/>
      <c r="E758" s="2"/>
      <c r="F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row>
    <row r="759" spans="2:59" x14ac:dyDescent="0.45">
      <c r="B759" s="2"/>
      <c r="C759" s="2"/>
      <c r="D759" s="2"/>
      <c r="E759" s="2"/>
      <c r="F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row>
    <row r="760" spans="2:59" x14ac:dyDescent="0.45">
      <c r="B760" s="2"/>
      <c r="C760" s="2"/>
      <c r="D760" s="2"/>
      <c r="E760" s="2"/>
      <c r="F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row>
    <row r="761" spans="2:59" x14ac:dyDescent="0.45">
      <c r="B761" s="2"/>
      <c r="C761" s="2"/>
      <c r="D761" s="2"/>
      <c r="E761" s="2"/>
      <c r="F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row>
    <row r="762" spans="2:59" x14ac:dyDescent="0.45">
      <c r="B762" s="2"/>
      <c r="C762" s="2"/>
      <c r="D762" s="2"/>
      <c r="E762" s="2"/>
      <c r="F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row>
    <row r="763" spans="2:59" x14ac:dyDescent="0.45">
      <c r="B763" s="2"/>
      <c r="C763" s="2"/>
      <c r="D763" s="2"/>
      <c r="E763" s="2"/>
      <c r="F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row>
    <row r="764" spans="2:59" x14ac:dyDescent="0.45">
      <c r="B764" s="2"/>
      <c r="C764" s="2"/>
      <c r="D764" s="2"/>
      <c r="E764" s="2"/>
      <c r="F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row>
    <row r="765" spans="2:59" x14ac:dyDescent="0.45">
      <c r="B765" s="2"/>
      <c r="C765" s="2"/>
      <c r="D765" s="2"/>
      <c r="E765" s="2"/>
      <c r="F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row>
    <row r="766" spans="2:59" x14ac:dyDescent="0.45">
      <c r="B766" s="2"/>
      <c r="C766" s="2"/>
      <c r="D766" s="2"/>
      <c r="E766" s="2"/>
      <c r="F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row>
    <row r="767" spans="2:59" x14ac:dyDescent="0.45">
      <c r="B767" s="2"/>
      <c r="C767" s="2"/>
      <c r="D767" s="2"/>
      <c r="E767" s="2"/>
      <c r="F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row>
    <row r="768" spans="2:59" x14ac:dyDescent="0.45">
      <c r="B768" s="2"/>
      <c r="C768" s="2"/>
      <c r="D768" s="2"/>
      <c r="E768" s="2"/>
      <c r="F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row>
    <row r="769" spans="2:59" x14ac:dyDescent="0.45">
      <c r="B769" s="2"/>
      <c r="C769" s="2"/>
      <c r="D769" s="2"/>
      <c r="E769" s="2"/>
      <c r="F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row>
    <row r="770" spans="2:59" x14ac:dyDescent="0.45">
      <c r="B770" s="2"/>
      <c r="C770" s="2"/>
      <c r="D770" s="2"/>
      <c r="E770" s="2"/>
      <c r="F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row>
    <row r="771" spans="2:59" x14ac:dyDescent="0.45">
      <c r="B771" s="2"/>
      <c r="C771" s="2"/>
      <c r="D771" s="2"/>
      <c r="E771" s="2"/>
      <c r="F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row>
    <row r="772" spans="2:59" x14ac:dyDescent="0.45">
      <c r="B772" s="2"/>
      <c r="C772" s="2"/>
      <c r="D772" s="2"/>
      <c r="E772" s="2"/>
      <c r="F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row>
    <row r="773" spans="2:59" x14ac:dyDescent="0.45">
      <c r="B773" s="2"/>
      <c r="C773" s="2"/>
      <c r="D773" s="2"/>
      <c r="E773" s="2"/>
      <c r="F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row>
    <row r="774" spans="2:59" x14ac:dyDescent="0.45">
      <c r="B774" s="2"/>
      <c r="C774" s="2"/>
      <c r="D774" s="2"/>
      <c r="E774" s="2"/>
      <c r="F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row>
    <row r="775" spans="2:59" x14ac:dyDescent="0.45">
      <c r="B775" s="2"/>
      <c r="C775" s="2"/>
      <c r="D775" s="2"/>
      <c r="E775" s="2"/>
      <c r="F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row>
    <row r="776" spans="2:59" x14ac:dyDescent="0.45">
      <c r="B776" s="2"/>
      <c r="C776" s="2"/>
      <c r="D776" s="2"/>
      <c r="E776" s="2"/>
      <c r="F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row>
    <row r="777" spans="2:59" x14ac:dyDescent="0.45">
      <c r="B777" s="2"/>
      <c r="C777" s="2"/>
      <c r="D777" s="2"/>
      <c r="E777" s="2"/>
      <c r="F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row>
    <row r="778" spans="2:59" x14ac:dyDescent="0.45">
      <c r="B778" s="2"/>
      <c r="C778" s="2"/>
      <c r="D778" s="2"/>
      <c r="E778" s="2"/>
      <c r="F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row>
    <row r="779" spans="2:59" x14ac:dyDescent="0.45">
      <c r="B779" s="2"/>
      <c r="C779" s="2"/>
      <c r="D779" s="2"/>
      <c r="E779" s="2"/>
      <c r="F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row>
    <row r="780" spans="2:59" x14ac:dyDescent="0.45">
      <c r="B780" s="2"/>
      <c r="C780" s="2"/>
      <c r="D780" s="2"/>
      <c r="E780" s="2"/>
      <c r="F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row>
    <row r="781" spans="2:59" x14ac:dyDescent="0.45">
      <c r="B781" s="2"/>
      <c r="C781" s="2"/>
      <c r="D781" s="2"/>
      <c r="E781" s="2"/>
      <c r="F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row>
    <row r="782" spans="2:59" x14ac:dyDescent="0.45">
      <c r="B782" s="2"/>
      <c r="C782" s="2"/>
      <c r="D782" s="2"/>
      <c r="E782" s="2"/>
      <c r="F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row>
    <row r="783" spans="2:59" x14ac:dyDescent="0.45">
      <c r="B783" s="2"/>
      <c r="C783" s="2"/>
      <c r="D783" s="2"/>
      <c r="E783" s="2"/>
      <c r="F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row>
    <row r="784" spans="2:59" x14ac:dyDescent="0.45">
      <c r="B784" s="2"/>
      <c r="C784" s="2"/>
      <c r="D784" s="2"/>
      <c r="E784" s="2"/>
      <c r="F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row>
    <row r="785" spans="2:59" x14ac:dyDescent="0.45">
      <c r="B785" s="2"/>
      <c r="C785" s="2"/>
      <c r="D785" s="2"/>
      <c r="E785" s="2"/>
      <c r="F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row>
    <row r="786" spans="2:59" x14ac:dyDescent="0.45">
      <c r="B786" s="2"/>
      <c r="C786" s="2"/>
      <c r="D786" s="2"/>
      <c r="E786" s="2"/>
      <c r="F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row>
    <row r="787" spans="2:59" x14ac:dyDescent="0.45">
      <c r="B787" s="2"/>
      <c r="C787" s="2"/>
      <c r="D787" s="2"/>
      <c r="E787" s="2"/>
      <c r="F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row>
    <row r="788" spans="2:59" x14ac:dyDescent="0.45">
      <c r="B788" s="2"/>
      <c r="C788" s="2"/>
      <c r="D788" s="2"/>
      <c r="E788" s="2"/>
      <c r="F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row>
    <row r="789" spans="2:59" x14ac:dyDescent="0.45">
      <c r="B789" s="2"/>
      <c r="C789" s="2"/>
      <c r="D789" s="2"/>
      <c r="E789" s="2"/>
      <c r="F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row>
    <row r="790" spans="2:59" x14ac:dyDescent="0.45">
      <c r="B790" s="2"/>
      <c r="C790" s="2"/>
      <c r="D790" s="2"/>
      <c r="E790" s="2"/>
      <c r="F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row>
    <row r="791" spans="2:59" x14ac:dyDescent="0.45">
      <c r="B791" s="2"/>
      <c r="C791" s="2"/>
      <c r="D791" s="2"/>
      <c r="E791" s="2"/>
      <c r="F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row>
    <row r="792" spans="2:59" x14ac:dyDescent="0.45">
      <c r="B792" s="2"/>
      <c r="C792" s="2"/>
      <c r="D792" s="2"/>
      <c r="E792" s="2"/>
      <c r="F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row>
    <row r="793" spans="2:59" x14ac:dyDescent="0.45">
      <c r="B793" s="2"/>
      <c r="C793" s="2"/>
      <c r="D793" s="2"/>
      <c r="E793" s="2"/>
      <c r="F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row>
    <row r="794" spans="2:59" x14ac:dyDescent="0.45">
      <c r="B794" s="2"/>
      <c r="C794" s="2"/>
      <c r="D794" s="2"/>
      <c r="E794" s="2"/>
      <c r="F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row>
    <row r="795" spans="2:59" x14ac:dyDescent="0.45">
      <c r="B795" s="2"/>
      <c r="C795" s="2"/>
      <c r="D795" s="2"/>
      <c r="E795" s="2"/>
      <c r="F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row>
    <row r="796" spans="2:59" x14ac:dyDescent="0.45">
      <c r="B796" s="2"/>
      <c r="C796" s="2"/>
      <c r="D796" s="2"/>
      <c r="E796" s="2"/>
      <c r="F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row>
    <row r="797" spans="2:59" x14ac:dyDescent="0.45">
      <c r="B797" s="2"/>
      <c r="C797" s="2"/>
      <c r="D797" s="2"/>
      <c r="E797" s="2"/>
      <c r="F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row>
    <row r="798" spans="2:59" x14ac:dyDescent="0.45">
      <c r="B798" s="2"/>
      <c r="C798" s="2"/>
      <c r="D798" s="2"/>
      <c r="E798" s="2"/>
      <c r="F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row>
    <row r="799" spans="2:59" x14ac:dyDescent="0.45">
      <c r="B799" s="2"/>
      <c r="C799" s="2"/>
      <c r="D799" s="2"/>
      <c r="E799" s="2"/>
      <c r="F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row>
    <row r="800" spans="2:59" x14ac:dyDescent="0.45">
      <c r="B800" s="2"/>
      <c r="C800" s="2"/>
      <c r="D800" s="2"/>
      <c r="E800" s="2"/>
      <c r="F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row>
    <row r="801" spans="2:59" x14ac:dyDescent="0.45">
      <c r="B801" s="2"/>
      <c r="C801" s="2"/>
      <c r="D801" s="2"/>
      <c r="E801" s="2"/>
      <c r="F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row>
    <row r="802" spans="2:59" x14ac:dyDescent="0.45">
      <c r="B802" s="2"/>
      <c r="C802" s="2"/>
      <c r="D802" s="2"/>
      <c r="E802" s="2"/>
      <c r="F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row>
    <row r="803" spans="2:59" x14ac:dyDescent="0.45">
      <c r="B803" s="2"/>
      <c r="C803" s="2"/>
      <c r="D803" s="2"/>
      <c r="E803" s="2"/>
      <c r="F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row>
    <row r="804" spans="2:59" x14ac:dyDescent="0.45">
      <c r="B804" s="2"/>
      <c r="C804" s="2"/>
      <c r="D804" s="2"/>
      <c r="E804" s="2"/>
      <c r="F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row>
    <row r="805" spans="2:59" x14ac:dyDescent="0.45">
      <c r="B805" s="2"/>
      <c r="C805" s="2"/>
      <c r="D805" s="2"/>
      <c r="E805" s="2"/>
      <c r="F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row>
    <row r="806" spans="2:59" x14ac:dyDescent="0.45">
      <c r="B806" s="2"/>
      <c r="C806" s="2"/>
      <c r="D806" s="2"/>
      <c r="E806" s="2"/>
      <c r="F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row>
    <row r="807" spans="2:59" x14ac:dyDescent="0.45">
      <c r="B807" s="2"/>
      <c r="C807" s="2"/>
      <c r="D807" s="2"/>
      <c r="E807" s="2"/>
      <c r="F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row>
    <row r="808" spans="2:59" x14ac:dyDescent="0.45">
      <c r="B808" s="2"/>
      <c r="C808" s="2"/>
      <c r="D808" s="2"/>
      <c r="E808" s="2"/>
      <c r="F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row>
    <row r="809" spans="2:59" x14ac:dyDescent="0.45">
      <c r="B809" s="2"/>
      <c r="C809" s="2"/>
      <c r="D809" s="2"/>
      <c r="E809" s="2"/>
      <c r="F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row>
    <row r="810" spans="2:59" x14ac:dyDescent="0.45">
      <c r="B810" s="2"/>
      <c r="C810" s="2"/>
      <c r="D810" s="2"/>
      <c r="E810" s="2"/>
      <c r="F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row>
    <row r="811" spans="2:59" x14ac:dyDescent="0.45">
      <c r="B811" s="2"/>
      <c r="C811" s="2"/>
      <c r="D811" s="2"/>
      <c r="E811" s="2"/>
      <c r="F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row>
    <row r="812" spans="2:59" x14ac:dyDescent="0.45">
      <c r="B812" s="2"/>
      <c r="C812" s="2"/>
      <c r="D812" s="2"/>
      <c r="E812" s="2"/>
      <c r="F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row>
    <row r="813" spans="2:59" x14ac:dyDescent="0.45">
      <c r="B813" s="2"/>
      <c r="C813" s="2"/>
      <c r="D813" s="2"/>
      <c r="E813" s="2"/>
      <c r="F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row>
    <row r="814" spans="2:59" x14ac:dyDescent="0.45">
      <c r="B814" s="2"/>
      <c r="C814" s="2"/>
      <c r="D814" s="2"/>
      <c r="E814" s="2"/>
      <c r="F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row>
    <row r="815" spans="2:59" x14ac:dyDescent="0.45">
      <c r="B815" s="2"/>
      <c r="C815" s="2"/>
      <c r="D815" s="2"/>
      <c r="E815" s="2"/>
      <c r="F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row>
    <row r="816" spans="2:59" x14ac:dyDescent="0.45">
      <c r="B816" s="2"/>
      <c r="C816" s="2"/>
      <c r="D816" s="2"/>
      <c r="E816" s="2"/>
      <c r="F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row>
    <row r="817" spans="2:59" x14ac:dyDescent="0.45">
      <c r="B817" s="2"/>
      <c r="C817" s="2"/>
      <c r="D817" s="2"/>
      <c r="E817" s="2"/>
      <c r="F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row>
    <row r="818" spans="2:59" x14ac:dyDescent="0.45">
      <c r="B818" s="2"/>
      <c r="C818" s="2"/>
      <c r="D818" s="2"/>
      <c r="E818" s="2"/>
      <c r="F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row>
    <row r="819" spans="2:59" x14ac:dyDescent="0.45">
      <c r="B819" s="2"/>
      <c r="C819" s="2"/>
      <c r="D819" s="2"/>
      <c r="E819" s="2"/>
      <c r="F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row>
    <row r="820" spans="2:59" x14ac:dyDescent="0.45">
      <c r="B820" s="2"/>
      <c r="C820" s="2"/>
      <c r="D820" s="2"/>
      <c r="E820" s="2"/>
      <c r="F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row>
    <row r="821" spans="2:59" x14ac:dyDescent="0.45">
      <c r="B821" s="2"/>
      <c r="C821" s="2"/>
      <c r="D821" s="2"/>
      <c r="E821" s="2"/>
      <c r="F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row>
    <row r="822" spans="2:59" x14ac:dyDescent="0.45">
      <c r="B822" s="2"/>
      <c r="C822" s="2"/>
      <c r="D822" s="2"/>
      <c r="E822" s="2"/>
      <c r="F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row>
    <row r="823" spans="2:59" x14ac:dyDescent="0.45">
      <c r="B823" s="2"/>
      <c r="C823" s="2"/>
      <c r="D823" s="2"/>
      <c r="E823" s="2"/>
      <c r="F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row>
    <row r="824" spans="2:59" x14ac:dyDescent="0.45">
      <c r="B824" s="2"/>
      <c r="C824" s="2"/>
      <c r="D824" s="2"/>
      <c r="E824" s="2"/>
      <c r="F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row>
    <row r="825" spans="2:59" x14ac:dyDescent="0.45">
      <c r="B825" s="2"/>
      <c r="C825" s="2"/>
      <c r="D825" s="2"/>
      <c r="E825" s="2"/>
      <c r="F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row>
    <row r="826" spans="2:59" x14ac:dyDescent="0.45">
      <c r="B826" s="2"/>
      <c r="C826" s="2"/>
      <c r="D826" s="2"/>
      <c r="E826" s="2"/>
      <c r="F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row>
    <row r="827" spans="2:59" x14ac:dyDescent="0.45">
      <c r="B827" s="2"/>
      <c r="C827" s="2"/>
      <c r="D827" s="2"/>
      <c r="E827" s="2"/>
      <c r="F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row>
    <row r="828" spans="2:59" x14ac:dyDescent="0.45">
      <c r="B828" s="2"/>
      <c r="C828" s="2"/>
      <c r="D828" s="2"/>
      <c r="E828" s="2"/>
      <c r="F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row>
    <row r="829" spans="2:59" x14ac:dyDescent="0.45">
      <c r="B829" s="2"/>
      <c r="C829" s="2"/>
      <c r="D829" s="2"/>
      <c r="E829" s="2"/>
      <c r="F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row>
    <row r="830" spans="2:59" x14ac:dyDescent="0.45">
      <c r="B830" s="2"/>
      <c r="C830" s="2"/>
      <c r="D830" s="2"/>
      <c r="E830" s="2"/>
      <c r="F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row>
    <row r="831" spans="2:59" x14ac:dyDescent="0.45">
      <c r="B831" s="2"/>
      <c r="C831" s="2"/>
      <c r="D831" s="2"/>
      <c r="E831" s="2"/>
      <c r="F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row>
    <row r="832" spans="2:59" x14ac:dyDescent="0.45">
      <c r="B832" s="2"/>
      <c r="C832" s="2"/>
      <c r="D832" s="2"/>
      <c r="E832" s="2"/>
      <c r="F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row>
    <row r="833" spans="2:59" x14ac:dyDescent="0.45">
      <c r="B833" s="2"/>
      <c r="C833" s="2"/>
      <c r="D833" s="2"/>
      <c r="E833" s="2"/>
      <c r="F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row>
    <row r="834" spans="2:59" x14ac:dyDescent="0.45">
      <c r="B834" s="2"/>
      <c r="C834" s="2"/>
      <c r="D834" s="2"/>
      <c r="E834" s="2"/>
      <c r="F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row>
    <row r="835" spans="2:59" x14ac:dyDescent="0.45">
      <c r="B835" s="2"/>
      <c r="C835" s="2"/>
      <c r="D835" s="2"/>
      <c r="E835" s="2"/>
      <c r="F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row>
    <row r="836" spans="2:59" x14ac:dyDescent="0.45">
      <c r="B836" s="2"/>
      <c r="C836" s="2"/>
      <c r="D836" s="2"/>
      <c r="E836" s="2"/>
      <c r="F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row>
    <row r="837" spans="2:59" x14ac:dyDescent="0.45">
      <c r="B837" s="2"/>
      <c r="C837" s="2"/>
      <c r="D837" s="2"/>
      <c r="E837" s="2"/>
      <c r="F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row>
    <row r="838" spans="2:59" x14ac:dyDescent="0.45">
      <c r="B838" s="2"/>
      <c r="C838" s="2"/>
      <c r="D838" s="2"/>
      <c r="E838" s="2"/>
      <c r="F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row>
    <row r="839" spans="2:59" x14ac:dyDescent="0.45">
      <c r="B839" s="2"/>
      <c r="C839" s="2"/>
      <c r="D839" s="2"/>
      <c r="E839" s="2"/>
      <c r="F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row>
    <row r="840" spans="2:59" x14ac:dyDescent="0.45">
      <c r="B840" s="2"/>
      <c r="C840" s="2"/>
      <c r="D840" s="2"/>
      <c r="E840" s="2"/>
      <c r="F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row>
    <row r="841" spans="2:59" x14ac:dyDescent="0.45">
      <c r="B841" s="2"/>
      <c r="C841" s="2"/>
      <c r="D841" s="2"/>
      <c r="E841" s="2"/>
      <c r="F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row>
    <row r="842" spans="2:59" x14ac:dyDescent="0.45">
      <c r="B842" s="2"/>
      <c r="C842" s="2"/>
      <c r="D842" s="2"/>
      <c r="E842" s="2"/>
      <c r="F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row>
    <row r="843" spans="2:59" x14ac:dyDescent="0.45">
      <c r="B843" s="2"/>
      <c r="C843" s="2"/>
      <c r="D843" s="2"/>
      <c r="E843" s="2"/>
      <c r="F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row>
    <row r="844" spans="2:59" x14ac:dyDescent="0.45">
      <c r="B844" s="2"/>
      <c r="C844" s="2"/>
      <c r="D844" s="2"/>
      <c r="E844" s="2"/>
      <c r="F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row>
    <row r="845" spans="2:59" x14ac:dyDescent="0.45">
      <c r="B845" s="2"/>
      <c r="C845" s="2"/>
      <c r="D845" s="2"/>
      <c r="E845" s="2"/>
      <c r="F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row>
    <row r="846" spans="2:59" x14ac:dyDescent="0.45">
      <c r="B846" s="2"/>
      <c r="C846" s="2"/>
      <c r="D846" s="2"/>
      <c r="E846" s="2"/>
      <c r="F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row>
    <row r="847" spans="2:59" x14ac:dyDescent="0.45">
      <c r="B847" s="2"/>
      <c r="C847" s="2"/>
      <c r="D847" s="2"/>
      <c r="E847" s="2"/>
      <c r="F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row>
    <row r="848" spans="2:59" x14ac:dyDescent="0.45">
      <c r="B848" s="2"/>
      <c r="C848" s="2"/>
      <c r="D848" s="2"/>
      <c r="E848" s="2"/>
      <c r="F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row>
    <row r="849" spans="2:59" x14ac:dyDescent="0.45">
      <c r="B849" s="2"/>
      <c r="C849" s="2"/>
      <c r="D849" s="2"/>
      <c r="E849" s="2"/>
      <c r="F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row>
    <row r="850" spans="2:59" x14ac:dyDescent="0.45">
      <c r="B850" s="2"/>
      <c r="C850" s="2"/>
      <c r="D850" s="2"/>
      <c r="E850" s="2"/>
      <c r="F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row>
    <row r="851" spans="2:59" x14ac:dyDescent="0.45">
      <c r="B851" s="2"/>
      <c r="C851" s="2"/>
      <c r="D851" s="2"/>
      <c r="E851" s="2"/>
      <c r="F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row>
    <row r="852" spans="2:59" x14ac:dyDescent="0.45">
      <c r="B852" s="2"/>
      <c r="C852" s="2"/>
      <c r="D852" s="2"/>
      <c r="E852" s="2"/>
      <c r="F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row>
    <row r="853" spans="2:59" x14ac:dyDescent="0.45">
      <c r="B853" s="2"/>
      <c r="C853" s="2"/>
      <c r="D853" s="2"/>
      <c r="E853" s="2"/>
      <c r="F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row>
    <row r="854" spans="2:59" x14ac:dyDescent="0.45">
      <c r="B854" s="2"/>
      <c r="C854" s="2"/>
      <c r="D854" s="2"/>
      <c r="E854" s="2"/>
      <c r="F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row>
    <row r="855" spans="2:59" x14ac:dyDescent="0.45">
      <c r="B855" s="2"/>
      <c r="C855" s="2"/>
      <c r="D855" s="2"/>
      <c r="E855" s="2"/>
      <c r="F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row>
    <row r="856" spans="2:59" x14ac:dyDescent="0.45">
      <c r="B856" s="2"/>
      <c r="C856" s="2"/>
      <c r="D856" s="2"/>
      <c r="E856" s="2"/>
      <c r="F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row>
    <row r="857" spans="2:59" x14ac:dyDescent="0.45">
      <c r="B857" s="2"/>
      <c r="C857" s="2"/>
      <c r="D857" s="2"/>
      <c r="E857" s="2"/>
      <c r="F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row>
    <row r="858" spans="2:59" x14ac:dyDescent="0.45">
      <c r="B858" s="2"/>
      <c r="C858" s="2"/>
      <c r="D858" s="2"/>
      <c r="E858" s="2"/>
      <c r="F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row>
    <row r="859" spans="2:59" x14ac:dyDescent="0.45">
      <c r="B859" s="2"/>
      <c r="C859" s="2"/>
      <c r="D859" s="2"/>
      <c r="E859" s="2"/>
      <c r="F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row>
    <row r="860" spans="2:59" x14ac:dyDescent="0.45">
      <c r="B860" s="2"/>
      <c r="C860" s="2"/>
      <c r="D860" s="2"/>
      <c r="E860" s="2"/>
      <c r="F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row>
    <row r="861" spans="2:59" x14ac:dyDescent="0.45">
      <c r="B861" s="2"/>
      <c r="C861" s="2"/>
      <c r="D861" s="2"/>
      <c r="E861" s="2"/>
      <c r="F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row>
    <row r="862" spans="2:59" x14ac:dyDescent="0.45">
      <c r="B862" s="2"/>
      <c r="C862" s="2"/>
      <c r="D862" s="2"/>
      <c r="E862" s="2"/>
      <c r="F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row>
    <row r="863" spans="2:59" x14ac:dyDescent="0.45">
      <c r="B863" s="2"/>
      <c r="C863" s="2"/>
      <c r="D863" s="2"/>
      <c r="E863" s="2"/>
      <c r="F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row>
    <row r="864" spans="2:59" x14ac:dyDescent="0.45">
      <c r="B864" s="2"/>
      <c r="C864" s="2"/>
      <c r="D864" s="2"/>
      <c r="E864" s="2"/>
      <c r="F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row>
    <row r="865" spans="2:59" x14ac:dyDescent="0.45">
      <c r="B865" s="2"/>
      <c r="C865" s="2"/>
      <c r="D865" s="2"/>
      <c r="E865" s="2"/>
      <c r="F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row>
    <row r="866" spans="2:59" x14ac:dyDescent="0.45">
      <c r="B866" s="2"/>
      <c r="C866" s="2"/>
      <c r="D866" s="2"/>
      <c r="E866" s="2"/>
      <c r="F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row>
    <row r="867" spans="2:59" x14ac:dyDescent="0.45">
      <c r="B867" s="2"/>
      <c r="C867" s="2"/>
      <c r="D867" s="2"/>
      <c r="E867" s="2"/>
      <c r="F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row>
    <row r="868" spans="2:59" x14ac:dyDescent="0.45">
      <c r="B868" s="2"/>
      <c r="C868" s="2"/>
      <c r="D868" s="2"/>
      <c r="E868" s="2"/>
      <c r="F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row>
    <row r="869" spans="2:59" x14ac:dyDescent="0.45">
      <c r="B869" s="2"/>
      <c r="C869" s="2"/>
      <c r="D869" s="2"/>
      <c r="E869" s="2"/>
      <c r="F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row>
    <row r="870" spans="2:59" x14ac:dyDescent="0.45">
      <c r="B870" s="2"/>
      <c r="C870" s="2"/>
      <c r="D870" s="2"/>
      <c r="E870" s="2"/>
      <c r="F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row>
    <row r="871" spans="2:59" x14ac:dyDescent="0.45">
      <c r="B871" s="2"/>
      <c r="C871" s="2"/>
      <c r="D871" s="2"/>
      <c r="E871" s="2"/>
      <c r="F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row>
    <row r="872" spans="2:59" x14ac:dyDescent="0.45">
      <c r="B872" s="2"/>
      <c r="C872" s="2"/>
      <c r="D872" s="2"/>
      <c r="E872" s="2"/>
      <c r="F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row>
    <row r="873" spans="2:59" x14ac:dyDescent="0.45">
      <c r="B873" s="2"/>
      <c r="C873" s="2"/>
      <c r="D873" s="2"/>
      <c r="E873" s="2"/>
      <c r="F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row>
    <row r="874" spans="2:59" x14ac:dyDescent="0.45">
      <c r="B874" s="2"/>
      <c r="C874" s="2"/>
      <c r="D874" s="2"/>
      <c r="E874" s="2"/>
      <c r="F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row>
    <row r="875" spans="2:59" x14ac:dyDescent="0.45">
      <c r="B875" s="2"/>
      <c r="C875" s="2"/>
      <c r="D875" s="2"/>
      <c r="E875" s="2"/>
      <c r="F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row>
    <row r="876" spans="2:59" x14ac:dyDescent="0.45">
      <c r="B876" s="2"/>
      <c r="C876" s="2"/>
      <c r="D876" s="2"/>
      <c r="E876" s="2"/>
      <c r="F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row>
    <row r="877" spans="2:59" x14ac:dyDescent="0.45">
      <c r="B877" s="2"/>
      <c r="C877" s="2"/>
      <c r="D877" s="2"/>
      <c r="E877" s="2"/>
      <c r="F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row>
    <row r="878" spans="2:59" x14ac:dyDescent="0.45">
      <c r="B878" s="2"/>
      <c r="C878" s="2"/>
      <c r="D878" s="2"/>
      <c r="E878" s="2"/>
      <c r="F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row>
    <row r="879" spans="2:59" x14ac:dyDescent="0.45">
      <c r="B879" s="2"/>
      <c r="C879" s="2"/>
      <c r="D879" s="2"/>
      <c r="E879" s="2"/>
      <c r="F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row>
    <row r="880" spans="2:59" x14ac:dyDescent="0.45">
      <c r="B880" s="2"/>
      <c r="C880" s="2"/>
      <c r="D880" s="2"/>
      <c r="E880" s="2"/>
      <c r="F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row>
    <row r="881" spans="2:59" x14ac:dyDescent="0.45">
      <c r="B881" s="2"/>
      <c r="C881" s="2"/>
      <c r="D881" s="2"/>
      <c r="E881" s="2"/>
      <c r="F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row>
    <row r="882" spans="2:59" x14ac:dyDescent="0.45">
      <c r="B882" s="2"/>
      <c r="C882" s="2"/>
      <c r="D882" s="2"/>
      <c r="E882" s="2"/>
      <c r="F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row>
    <row r="883" spans="2:59" x14ac:dyDescent="0.45">
      <c r="B883" s="2"/>
      <c r="C883" s="2"/>
      <c r="D883" s="2"/>
      <c r="E883" s="2"/>
      <c r="F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row>
    <row r="884" spans="2:59" x14ac:dyDescent="0.45">
      <c r="B884" s="2"/>
      <c r="C884" s="2"/>
      <c r="D884" s="2"/>
      <c r="E884" s="2"/>
      <c r="F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row>
    <row r="885" spans="2:59" x14ac:dyDescent="0.45">
      <c r="B885" s="2"/>
      <c r="C885" s="2"/>
      <c r="D885" s="2"/>
      <c r="E885" s="2"/>
      <c r="F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row>
    <row r="886" spans="2:59" x14ac:dyDescent="0.45">
      <c r="B886" s="2"/>
      <c r="C886" s="2"/>
      <c r="D886" s="2"/>
      <c r="E886" s="2"/>
      <c r="F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row>
    <row r="887" spans="2:59" x14ac:dyDescent="0.45">
      <c r="B887" s="2"/>
      <c r="C887" s="2"/>
      <c r="D887" s="2"/>
      <c r="E887" s="2"/>
      <c r="F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row>
    <row r="888" spans="2:59" x14ac:dyDescent="0.45">
      <c r="B888" s="2"/>
      <c r="C888" s="2"/>
      <c r="D888" s="2"/>
      <c r="E888" s="2"/>
      <c r="F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row>
    <row r="889" spans="2:59" x14ac:dyDescent="0.45">
      <c r="B889" s="2"/>
      <c r="C889" s="2"/>
      <c r="D889" s="2"/>
      <c r="E889" s="2"/>
      <c r="F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row>
    <row r="890" spans="2:59" x14ac:dyDescent="0.45">
      <c r="B890" s="2"/>
      <c r="C890" s="2"/>
      <c r="D890" s="2"/>
      <c r="E890" s="2"/>
      <c r="F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row>
    <row r="891" spans="2:59" x14ac:dyDescent="0.45">
      <c r="B891" s="2"/>
      <c r="C891" s="2"/>
      <c r="D891" s="2"/>
      <c r="E891" s="2"/>
      <c r="F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row>
    <row r="892" spans="2:59" x14ac:dyDescent="0.45">
      <c r="B892" s="2"/>
      <c r="C892" s="2"/>
      <c r="D892" s="2"/>
      <c r="E892" s="2"/>
      <c r="F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row>
    <row r="893" spans="2:59" x14ac:dyDescent="0.45">
      <c r="B893" s="2"/>
      <c r="C893" s="2"/>
      <c r="D893" s="2"/>
      <c r="E893" s="2"/>
      <c r="F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row>
    <row r="894" spans="2:59" x14ac:dyDescent="0.45">
      <c r="B894" s="2"/>
      <c r="C894" s="2"/>
      <c r="D894" s="2"/>
      <c r="E894" s="2"/>
      <c r="F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row>
    <row r="895" spans="2:59" x14ac:dyDescent="0.45">
      <c r="B895" s="2"/>
      <c r="C895" s="2"/>
      <c r="D895" s="2"/>
      <c r="E895" s="2"/>
      <c r="F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row>
    <row r="896" spans="2:59" x14ac:dyDescent="0.45">
      <c r="B896" s="2"/>
      <c r="C896" s="2"/>
      <c r="D896" s="2"/>
      <c r="E896" s="2"/>
      <c r="F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row>
    <row r="897" spans="2:59" x14ac:dyDescent="0.45">
      <c r="B897" s="2"/>
      <c r="C897" s="2"/>
      <c r="D897" s="2"/>
      <c r="E897" s="2"/>
      <c r="F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row>
    <row r="898" spans="2:59" x14ac:dyDescent="0.45">
      <c r="B898" s="2"/>
      <c r="C898" s="2"/>
      <c r="D898" s="2"/>
      <c r="E898" s="2"/>
      <c r="F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row>
    <row r="899" spans="2:59" x14ac:dyDescent="0.45">
      <c r="B899" s="2"/>
      <c r="C899" s="2"/>
      <c r="D899" s="2"/>
      <c r="E899" s="2"/>
      <c r="F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row>
    <row r="900" spans="2:59" x14ac:dyDescent="0.45">
      <c r="B900" s="2"/>
      <c r="C900" s="2"/>
      <c r="D900" s="2"/>
      <c r="E900" s="2"/>
      <c r="F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row>
    <row r="901" spans="2:59" x14ac:dyDescent="0.45">
      <c r="B901" s="2"/>
      <c r="C901" s="2"/>
      <c r="D901" s="2"/>
      <c r="E901" s="2"/>
      <c r="F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row>
    <row r="902" spans="2:59" x14ac:dyDescent="0.45">
      <c r="B902" s="2"/>
      <c r="C902" s="2"/>
      <c r="D902" s="2"/>
      <c r="E902" s="2"/>
      <c r="F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row>
    <row r="903" spans="2:59" x14ac:dyDescent="0.45">
      <c r="B903" s="2"/>
      <c r="C903" s="2"/>
      <c r="D903" s="2"/>
      <c r="E903" s="2"/>
      <c r="F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row>
    <row r="904" spans="2:59" x14ac:dyDescent="0.45">
      <c r="B904" s="2"/>
      <c r="C904" s="2"/>
      <c r="D904" s="2"/>
      <c r="E904" s="2"/>
      <c r="F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row>
    <row r="905" spans="2:59" x14ac:dyDescent="0.45">
      <c r="B905" s="2"/>
      <c r="C905" s="2"/>
      <c r="D905" s="2"/>
      <c r="E905" s="2"/>
      <c r="F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row>
    <row r="906" spans="2:59" x14ac:dyDescent="0.45">
      <c r="B906" s="2"/>
      <c r="C906" s="2"/>
      <c r="D906" s="2"/>
      <c r="E906" s="2"/>
      <c r="F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row>
    <row r="907" spans="2:59" x14ac:dyDescent="0.45">
      <c r="B907" s="2"/>
      <c r="C907" s="2"/>
      <c r="D907" s="2"/>
      <c r="E907" s="2"/>
      <c r="F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row>
    <row r="908" spans="2:59" x14ac:dyDescent="0.45">
      <c r="B908" s="2"/>
      <c r="C908" s="2"/>
      <c r="D908" s="2"/>
      <c r="E908" s="2"/>
      <c r="F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row>
    <row r="909" spans="2:59" x14ac:dyDescent="0.45">
      <c r="B909" s="2"/>
      <c r="C909" s="2"/>
      <c r="D909" s="2"/>
      <c r="E909" s="2"/>
      <c r="F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row>
    <row r="910" spans="2:59" x14ac:dyDescent="0.45">
      <c r="B910" s="2"/>
      <c r="C910" s="2"/>
      <c r="D910" s="2"/>
      <c r="E910" s="2"/>
      <c r="F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row>
    <row r="911" spans="2:59" x14ac:dyDescent="0.45">
      <c r="B911" s="2"/>
      <c r="C911" s="2"/>
      <c r="D911" s="2"/>
      <c r="E911" s="2"/>
      <c r="F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row>
    <row r="912" spans="2:59" x14ac:dyDescent="0.45">
      <c r="B912" s="2"/>
      <c r="C912" s="2"/>
      <c r="D912" s="2"/>
      <c r="E912" s="2"/>
      <c r="F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row>
    <row r="913" spans="2:59" x14ac:dyDescent="0.45">
      <c r="B913" s="2"/>
      <c r="C913" s="2"/>
      <c r="D913" s="2"/>
      <c r="E913" s="2"/>
      <c r="F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row>
    <row r="914" spans="2:59" x14ac:dyDescent="0.45">
      <c r="B914" s="2"/>
      <c r="C914" s="2"/>
      <c r="D914" s="2"/>
      <c r="E914" s="2"/>
      <c r="F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row>
    <row r="915" spans="2:59" x14ac:dyDescent="0.45">
      <c r="B915" s="2"/>
      <c r="C915" s="2"/>
      <c r="D915" s="2"/>
      <c r="E915" s="2"/>
      <c r="F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row>
    <row r="916" spans="2:59" x14ac:dyDescent="0.45">
      <c r="B916" s="2"/>
      <c r="C916" s="2"/>
      <c r="D916" s="2"/>
      <c r="E916" s="2"/>
      <c r="F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row>
    <row r="917" spans="2:59" x14ac:dyDescent="0.45">
      <c r="B917" s="2"/>
      <c r="C917" s="2"/>
      <c r="D917" s="2"/>
      <c r="E917" s="2"/>
      <c r="F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row>
    <row r="918" spans="2:59" x14ac:dyDescent="0.45">
      <c r="B918" s="2"/>
      <c r="C918" s="2"/>
      <c r="D918" s="2"/>
      <c r="E918" s="2"/>
      <c r="F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row>
    <row r="919" spans="2:59" x14ac:dyDescent="0.45">
      <c r="B919" s="2"/>
      <c r="C919" s="2"/>
      <c r="D919" s="2"/>
      <c r="E919" s="2"/>
      <c r="F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row>
    <row r="920" spans="2:59" x14ac:dyDescent="0.45">
      <c r="B920" s="2"/>
      <c r="C920" s="2"/>
      <c r="D920" s="2"/>
      <c r="E920" s="2"/>
      <c r="F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row>
    <row r="921" spans="2:59" x14ac:dyDescent="0.45">
      <c r="B921" s="2"/>
      <c r="C921" s="2"/>
      <c r="D921" s="2"/>
      <c r="E921" s="2"/>
      <c r="F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row>
    <row r="922" spans="2:59" x14ac:dyDescent="0.45">
      <c r="B922" s="2"/>
      <c r="C922" s="2"/>
      <c r="D922" s="2"/>
      <c r="E922" s="2"/>
      <c r="F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row>
    <row r="923" spans="2:59" x14ac:dyDescent="0.45">
      <c r="B923" s="2"/>
      <c r="C923" s="2"/>
      <c r="D923" s="2"/>
      <c r="E923" s="2"/>
      <c r="F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row>
    <row r="924" spans="2:59" x14ac:dyDescent="0.45">
      <c r="B924" s="2"/>
      <c r="C924" s="2"/>
      <c r="D924" s="2"/>
      <c r="E924" s="2"/>
      <c r="F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row>
    <row r="925" spans="2:59" x14ac:dyDescent="0.45">
      <c r="B925" s="2"/>
      <c r="C925" s="2"/>
      <c r="D925" s="2"/>
      <c r="E925" s="2"/>
      <c r="F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row>
    <row r="926" spans="2:59" x14ac:dyDescent="0.45">
      <c r="B926" s="2"/>
      <c r="C926" s="2"/>
      <c r="D926" s="2"/>
      <c r="E926" s="2"/>
      <c r="F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row>
    <row r="927" spans="2:59" x14ac:dyDescent="0.45">
      <c r="B927" s="2"/>
      <c r="C927" s="2"/>
      <c r="D927" s="2"/>
      <c r="E927" s="2"/>
      <c r="F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row>
    <row r="928" spans="2:59" x14ac:dyDescent="0.45">
      <c r="B928" s="2"/>
      <c r="C928" s="2"/>
      <c r="D928" s="2"/>
      <c r="E928" s="2"/>
      <c r="F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row>
    <row r="929" spans="2:59" x14ac:dyDescent="0.45">
      <c r="B929" s="2"/>
      <c r="C929" s="2"/>
      <c r="D929" s="2"/>
      <c r="E929" s="2"/>
      <c r="F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row>
    <row r="930" spans="2:59" x14ac:dyDescent="0.45">
      <c r="B930" s="2"/>
      <c r="C930" s="2"/>
      <c r="D930" s="2"/>
      <c r="E930" s="2"/>
      <c r="F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row>
    <row r="931" spans="2:59" x14ac:dyDescent="0.45">
      <c r="B931" s="2"/>
      <c r="C931" s="2"/>
      <c r="D931" s="2"/>
      <c r="E931" s="2"/>
      <c r="F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row>
    <row r="932" spans="2:59" x14ac:dyDescent="0.45">
      <c r="B932" s="2"/>
      <c r="C932" s="2"/>
      <c r="D932" s="2"/>
      <c r="E932" s="2"/>
      <c r="F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row>
    <row r="933" spans="2:59" x14ac:dyDescent="0.45">
      <c r="B933" s="2"/>
      <c r="C933" s="2"/>
      <c r="D933" s="2"/>
      <c r="E933" s="2"/>
      <c r="F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row>
    <row r="934" spans="2:59" x14ac:dyDescent="0.45">
      <c r="B934" s="2"/>
      <c r="C934" s="2"/>
      <c r="D934" s="2"/>
      <c r="E934" s="2"/>
      <c r="F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row>
    <row r="935" spans="2:59" x14ac:dyDescent="0.45">
      <c r="B935" s="2"/>
      <c r="C935" s="2"/>
      <c r="D935" s="2"/>
      <c r="E935" s="2"/>
      <c r="F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row>
    <row r="936" spans="2:59" x14ac:dyDescent="0.45">
      <c r="B936" s="2"/>
      <c r="C936" s="2"/>
      <c r="D936" s="2"/>
      <c r="E936" s="2"/>
      <c r="F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row>
    <row r="937" spans="2:59" x14ac:dyDescent="0.45">
      <c r="B937" s="2"/>
      <c r="C937" s="2"/>
      <c r="D937" s="2"/>
      <c r="E937" s="2"/>
      <c r="F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row>
    <row r="938" spans="2:59" x14ac:dyDescent="0.45">
      <c r="B938" s="2"/>
      <c r="C938" s="2"/>
      <c r="D938" s="2"/>
      <c r="E938" s="2"/>
      <c r="F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row>
    <row r="939" spans="2:59" x14ac:dyDescent="0.45">
      <c r="B939" s="2"/>
      <c r="C939" s="2"/>
      <c r="D939" s="2"/>
      <c r="E939" s="2"/>
      <c r="F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row>
    <row r="940" spans="2:59" x14ac:dyDescent="0.45">
      <c r="B940" s="2"/>
      <c r="C940" s="2"/>
      <c r="D940" s="2"/>
      <c r="E940" s="2"/>
      <c r="F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row>
    <row r="941" spans="2:59" x14ac:dyDescent="0.45">
      <c r="B941" s="2"/>
      <c r="C941" s="2"/>
      <c r="D941" s="2"/>
      <c r="E941" s="2"/>
      <c r="F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row>
    <row r="942" spans="2:59" x14ac:dyDescent="0.45">
      <c r="B942" s="2"/>
      <c r="C942" s="2"/>
      <c r="D942" s="2"/>
      <c r="E942" s="2"/>
      <c r="F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row>
    <row r="943" spans="2:59" x14ac:dyDescent="0.45">
      <c r="B943" s="2"/>
      <c r="C943" s="2"/>
      <c r="D943" s="2"/>
      <c r="E943" s="2"/>
      <c r="F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row>
    <row r="944" spans="2:59" x14ac:dyDescent="0.45">
      <c r="B944" s="2"/>
      <c r="C944" s="2"/>
      <c r="D944" s="2"/>
      <c r="E944" s="2"/>
      <c r="F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row>
    <row r="945" spans="2:59" x14ac:dyDescent="0.45">
      <c r="B945" s="2"/>
      <c r="C945" s="2"/>
      <c r="D945" s="2"/>
      <c r="E945" s="2"/>
      <c r="F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row>
    <row r="946" spans="2:59" x14ac:dyDescent="0.45">
      <c r="B946" s="2"/>
      <c r="C946" s="2"/>
      <c r="D946" s="2"/>
      <c r="E946" s="2"/>
      <c r="F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row>
    <row r="947" spans="2:59" x14ac:dyDescent="0.45">
      <c r="B947" s="2"/>
      <c r="C947" s="2"/>
      <c r="D947" s="2"/>
      <c r="E947" s="2"/>
      <c r="F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row>
    <row r="948" spans="2:59" x14ac:dyDescent="0.45">
      <c r="B948" s="2"/>
      <c r="C948" s="2"/>
      <c r="D948" s="2"/>
      <c r="E948" s="2"/>
      <c r="F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row>
    <row r="949" spans="2:59" x14ac:dyDescent="0.45">
      <c r="B949" s="2"/>
      <c r="C949" s="2"/>
      <c r="D949" s="2"/>
      <c r="E949" s="2"/>
      <c r="F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row>
    <row r="950" spans="2:59" x14ac:dyDescent="0.45">
      <c r="B950" s="2"/>
      <c r="C950" s="2"/>
      <c r="D950" s="2"/>
      <c r="E950" s="2"/>
      <c r="F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row>
    <row r="951" spans="2:59" x14ac:dyDescent="0.45">
      <c r="B951" s="2"/>
      <c r="C951" s="2"/>
      <c r="D951" s="2"/>
      <c r="E951" s="2"/>
      <c r="F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row>
    <row r="952" spans="2:59" x14ac:dyDescent="0.45">
      <c r="B952" s="2"/>
      <c r="C952" s="2"/>
      <c r="D952" s="2"/>
      <c r="E952" s="2"/>
      <c r="F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row>
    <row r="953" spans="2:59" x14ac:dyDescent="0.45">
      <c r="B953" s="2"/>
      <c r="C953" s="2"/>
      <c r="D953" s="2"/>
      <c r="E953" s="2"/>
      <c r="F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row>
    <row r="954" spans="2:59" x14ac:dyDescent="0.45">
      <c r="B954" s="2"/>
      <c r="C954" s="2"/>
      <c r="D954" s="2"/>
      <c r="E954" s="2"/>
      <c r="F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row>
    <row r="955" spans="2:59" x14ac:dyDescent="0.45">
      <c r="B955" s="2"/>
      <c r="C955" s="2"/>
      <c r="D955" s="2"/>
      <c r="E955" s="2"/>
      <c r="F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row>
    <row r="956" spans="2:59" x14ac:dyDescent="0.45">
      <c r="B956" s="2"/>
      <c r="C956" s="2"/>
      <c r="D956" s="2"/>
      <c r="E956" s="2"/>
      <c r="F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row>
    <row r="957" spans="2:59" x14ac:dyDescent="0.45">
      <c r="B957" s="2"/>
      <c r="C957" s="2"/>
      <c r="D957" s="2"/>
      <c r="E957" s="2"/>
      <c r="F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row>
    <row r="958" spans="2:59" x14ac:dyDescent="0.45">
      <c r="B958" s="2"/>
      <c r="C958" s="2"/>
      <c r="D958" s="2"/>
      <c r="E958" s="2"/>
      <c r="F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row>
    <row r="959" spans="2:59" x14ac:dyDescent="0.45">
      <c r="B959" s="2"/>
      <c r="C959" s="2"/>
      <c r="D959" s="2"/>
      <c r="E959" s="2"/>
      <c r="F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row>
    <row r="960" spans="2:59" x14ac:dyDescent="0.45">
      <c r="B960" s="2"/>
      <c r="C960" s="2"/>
      <c r="D960" s="2"/>
      <c r="E960" s="2"/>
      <c r="F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row>
    <row r="961" spans="2:59" x14ac:dyDescent="0.45">
      <c r="B961" s="2"/>
      <c r="C961" s="2"/>
      <c r="D961" s="2"/>
      <c r="E961" s="2"/>
      <c r="F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row>
    <row r="962" spans="2:59" x14ac:dyDescent="0.45">
      <c r="B962" s="2"/>
      <c r="C962" s="2"/>
      <c r="D962" s="2"/>
      <c r="E962" s="2"/>
      <c r="F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row>
    <row r="963" spans="2:59" x14ac:dyDescent="0.45">
      <c r="B963" s="2"/>
      <c r="C963" s="2"/>
      <c r="D963" s="2"/>
      <c r="E963" s="2"/>
      <c r="F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row>
    <row r="964" spans="2:59" x14ac:dyDescent="0.45">
      <c r="B964" s="2"/>
      <c r="C964" s="2"/>
      <c r="D964" s="2"/>
      <c r="E964" s="2"/>
      <c r="F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row>
    <row r="965" spans="2:59" x14ac:dyDescent="0.45">
      <c r="B965" s="2"/>
      <c r="C965" s="2"/>
      <c r="D965" s="2"/>
      <c r="E965" s="2"/>
      <c r="F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row>
    <row r="966" spans="2:59" x14ac:dyDescent="0.45">
      <c r="B966" s="2"/>
      <c r="C966" s="2"/>
      <c r="D966" s="2"/>
      <c r="E966" s="2"/>
      <c r="F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row>
    <row r="967" spans="2:59" x14ac:dyDescent="0.45">
      <c r="B967" s="2"/>
      <c r="C967" s="2"/>
      <c r="D967" s="2"/>
      <c r="E967" s="2"/>
      <c r="F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row>
    <row r="968" spans="2:59" x14ac:dyDescent="0.45">
      <c r="B968" s="2"/>
      <c r="C968" s="2"/>
      <c r="D968" s="2"/>
      <c r="E968" s="2"/>
      <c r="F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row>
    <row r="969" spans="2:59" x14ac:dyDescent="0.45">
      <c r="B969" s="2"/>
      <c r="C969" s="2"/>
      <c r="D969" s="2"/>
      <c r="E969" s="2"/>
      <c r="F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row>
    <row r="970" spans="2:59" x14ac:dyDescent="0.45">
      <c r="B970" s="2"/>
      <c r="C970" s="2"/>
      <c r="D970" s="2"/>
      <c r="E970" s="2"/>
      <c r="F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row>
    <row r="971" spans="2:59" x14ac:dyDescent="0.45">
      <c r="B971" s="2"/>
      <c r="C971" s="2"/>
      <c r="D971" s="2"/>
      <c r="E971" s="2"/>
      <c r="F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row>
    <row r="972" spans="2:59" x14ac:dyDescent="0.45">
      <c r="B972" s="2"/>
      <c r="C972" s="2"/>
      <c r="D972" s="2"/>
      <c r="E972" s="2"/>
      <c r="F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row>
    <row r="973" spans="2:59" x14ac:dyDescent="0.45">
      <c r="B973" s="2"/>
      <c r="C973" s="2"/>
      <c r="D973" s="2"/>
      <c r="E973" s="2"/>
      <c r="F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row>
    <row r="974" spans="2:59" x14ac:dyDescent="0.45">
      <c r="B974" s="2"/>
      <c r="C974" s="2"/>
      <c r="D974" s="2"/>
      <c r="E974" s="2"/>
      <c r="F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row>
    <row r="975" spans="2:59" x14ac:dyDescent="0.45">
      <c r="B975" s="2"/>
      <c r="C975" s="2"/>
      <c r="D975" s="2"/>
      <c r="E975" s="2"/>
      <c r="F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row>
    <row r="976" spans="2:59" x14ac:dyDescent="0.45">
      <c r="B976" s="2"/>
      <c r="C976" s="2"/>
      <c r="D976" s="2"/>
      <c r="E976" s="2"/>
      <c r="F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row>
    <row r="977" spans="2:59" x14ac:dyDescent="0.45">
      <c r="B977" s="2"/>
      <c r="C977" s="2"/>
      <c r="D977" s="2"/>
      <c r="E977" s="2"/>
      <c r="F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row>
    <row r="978" spans="2:59" x14ac:dyDescent="0.45">
      <c r="B978" s="2"/>
      <c r="C978" s="2"/>
      <c r="D978" s="2"/>
      <c r="E978" s="2"/>
      <c r="F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row>
    <row r="979" spans="2:59" x14ac:dyDescent="0.45">
      <c r="B979" s="2"/>
      <c r="C979" s="2"/>
      <c r="D979" s="2"/>
      <c r="E979" s="2"/>
      <c r="F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row>
    <row r="980" spans="2:59" x14ac:dyDescent="0.45">
      <c r="B980" s="2"/>
      <c r="C980" s="2"/>
      <c r="D980" s="2"/>
      <c r="E980" s="2"/>
      <c r="F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row>
    <row r="981" spans="2:59" x14ac:dyDescent="0.45">
      <c r="B981" s="2"/>
      <c r="C981" s="2"/>
      <c r="D981" s="2"/>
      <c r="E981" s="2"/>
      <c r="F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row>
    <row r="982" spans="2:59" x14ac:dyDescent="0.45">
      <c r="B982" s="2"/>
      <c r="C982" s="2"/>
      <c r="D982" s="2"/>
      <c r="E982" s="2"/>
      <c r="F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row>
    <row r="983" spans="2:59" x14ac:dyDescent="0.45">
      <c r="B983" s="2"/>
      <c r="C983" s="2"/>
      <c r="D983" s="2"/>
      <c r="E983" s="2"/>
      <c r="F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row>
    <row r="984" spans="2:59" x14ac:dyDescent="0.45">
      <c r="B984" s="2"/>
      <c r="C984" s="2"/>
      <c r="D984" s="2"/>
      <c r="E984" s="2"/>
      <c r="F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row>
    <row r="985" spans="2:59" x14ac:dyDescent="0.45">
      <c r="B985" s="2"/>
      <c r="C985" s="2"/>
      <c r="D985" s="2"/>
      <c r="E985" s="2"/>
      <c r="F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row>
    <row r="986" spans="2:59" x14ac:dyDescent="0.45">
      <c r="B986" s="2"/>
      <c r="C986" s="2"/>
      <c r="D986" s="2"/>
      <c r="E986" s="2"/>
      <c r="F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row>
    <row r="987" spans="2:59" x14ac:dyDescent="0.45">
      <c r="B987" s="2"/>
      <c r="C987" s="2"/>
      <c r="D987" s="2"/>
      <c r="E987" s="2"/>
      <c r="F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row>
    <row r="988" spans="2:59" x14ac:dyDescent="0.45">
      <c r="B988" s="2"/>
      <c r="C988" s="2"/>
      <c r="D988" s="2"/>
      <c r="E988" s="2"/>
      <c r="F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row>
    <row r="989" spans="2:59" x14ac:dyDescent="0.45">
      <c r="B989" s="2"/>
      <c r="C989" s="2"/>
      <c r="D989" s="2"/>
      <c r="E989" s="2"/>
      <c r="F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row>
    <row r="990" spans="2:59" x14ac:dyDescent="0.45">
      <c r="B990" s="2"/>
      <c r="C990" s="2"/>
      <c r="D990" s="2"/>
      <c r="E990" s="2"/>
      <c r="F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row>
    <row r="991" spans="2:59" x14ac:dyDescent="0.45">
      <c r="B991" s="2"/>
      <c r="C991" s="2"/>
      <c r="D991" s="2"/>
      <c r="E991" s="2"/>
      <c r="F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row>
    <row r="992" spans="2:59" x14ac:dyDescent="0.45">
      <c r="B992" s="2"/>
      <c r="C992" s="2"/>
      <c r="D992" s="2"/>
      <c r="E992" s="2"/>
      <c r="F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row>
    <row r="993" spans="2:59" x14ac:dyDescent="0.45">
      <c r="B993" s="2"/>
      <c r="C993" s="2"/>
      <c r="D993" s="2"/>
      <c r="E993" s="2"/>
      <c r="F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row>
    <row r="994" spans="2:59" x14ac:dyDescent="0.45">
      <c r="B994" s="2"/>
      <c r="C994" s="2"/>
      <c r="D994" s="2"/>
      <c r="E994" s="2"/>
      <c r="F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row>
    <row r="995" spans="2:59" x14ac:dyDescent="0.45">
      <c r="B995" s="2"/>
      <c r="C995" s="2"/>
      <c r="D995" s="2"/>
      <c r="E995" s="2"/>
      <c r="F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row>
    <row r="996" spans="2:59" x14ac:dyDescent="0.45">
      <c r="B996" s="2"/>
      <c r="C996" s="2"/>
      <c r="D996" s="2"/>
      <c r="E996" s="2"/>
      <c r="F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row>
    <row r="997" spans="2:59" x14ac:dyDescent="0.45">
      <c r="B997" s="2"/>
      <c r="C997" s="2"/>
      <c r="D997" s="2"/>
      <c r="E997" s="2"/>
      <c r="F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row>
    <row r="998" spans="2:59" x14ac:dyDescent="0.45">
      <c r="B998" s="2"/>
      <c r="C998" s="2"/>
      <c r="D998" s="2"/>
      <c r="E998" s="2"/>
      <c r="F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row>
    <row r="999" spans="2:59" x14ac:dyDescent="0.45">
      <c r="B999" s="2"/>
      <c r="C999" s="2"/>
      <c r="D999" s="2"/>
      <c r="E999" s="2"/>
      <c r="F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row>
    <row r="1000" spans="2:59" x14ac:dyDescent="0.45">
      <c r="B1000" s="2"/>
      <c r="C1000" s="2"/>
      <c r="D1000" s="2"/>
      <c r="E1000" s="2"/>
      <c r="F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row>
    <row r="1001" spans="2:59" x14ac:dyDescent="0.45">
      <c r="B1001" s="2"/>
      <c r="C1001" s="2"/>
      <c r="D1001" s="2"/>
      <c r="E1001" s="2"/>
      <c r="F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row>
    <row r="1002" spans="2:59" x14ac:dyDescent="0.45">
      <c r="B1002" s="2"/>
      <c r="C1002" s="2"/>
      <c r="D1002" s="2"/>
      <c r="E1002" s="2"/>
      <c r="F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row>
    <row r="1003" spans="2:59" x14ac:dyDescent="0.45">
      <c r="B1003" s="2"/>
      <c r="C1003" s="2"/>
      <c r="D1003" s="2"/>
      <c r="E1003" s="2"/>
      <c r="F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row>
    <row r="1004" spans="2:59" x14ac:dyDescent="0.45">
      <c r="B1004" s="2"/>
      <c r="C1004" s="2"/>
      <c r="D1004" s="2"/>
      <c r="E1004" s="2"/>
      <c r="F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row>
    <row r="1005" spans="2:59" x14ac:dyDescent="0.45">
      <c r="B1005" s="2"/>
      <c r="C1005" s="2"/>
      <c r="D1005" s="2"/>
      <c r="E1005" s="2"/>
      <c r="F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row>
    <row r="1006" spans="2:59" x14ac:dyDescent="0.45">
      <c r="B1006" s="2"/>
      <c r="C1006" s="2"/>
      <c r="D1006" s="2"/>
      <c r="E1006" s="2"/>
      <c r="F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row>
    <row r="1007" spans="2:59" x14ac:dyDescent="0.45">
      <c r="B1007" s="2"/>
      <c r="C1007" s="2"/>
      <c r="D1007" s="2"/>
      <c r="E1007" s="2"/>
      <c r="F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row>
    <row r="1008" spans="2:59" x14ac:dyDescent="0.45">
      <c r="B1008" s="2"/>
      <c r="C1008" s="2"/>
      <c r="D1008" s="2"/>
      <c r="E1008" s="2"/>
      <c r="F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row>
    <row r="1009" spans="2:59" x14ac:dyDescent="0.45">
      <c r="B1009" s="2"/>
      <c r="C1009" s="2"/>
      <c r="D1009" s="2"/>
      <c r="E1009" s="2"/>
      <c r="F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row>
    <row r="1010" spans="2:59" x14ac:dyDescent="0.45">
      <c r="B1010" s="2"/>
      <c r="C1010" s="2"/>
      <c r="D1010" s="2"/>
      <c r="E1010" s="2"/>
      <c r="F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row>
    <row r="1011" spans="2:59" x14ac:dyDescent="0.45">
      <c r="B1011" s="2"/>
      <c r="C1011" s="2"/>
      <c r="D1011" s="2"/>
      <c r="E1011" s="2"/>
      <c r="F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row>
    <row r="1012" spans="2:59" x14ac:dyDescent="0.45">
      <c r="B1012" s="2"/>
      <c r="C1012" s="2"/>
      <c r="D1012" s="2"/>
      <c r="E1012" s="2"/>
      <c r="F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row>
    <row r="1013" spans="2:59" x14ac:dyDescent="0.45">
      <c r="B1013" s="2"/>
      <c r="C1013" s="2"/>
      <c r="D1013" s="2"/>
      <c r="E1013" s="2"/>
      <c r="F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row>
    <row r="1014" spans="2:59" x14ac:dyDescent="0.45">
      <c r="B1014" s="2"/>
      <c r="C1014" s="2"/>
      <c r="D1014" s="2"/>
      <c r="E1014" s="2"/>
      <c r="F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row>
    <row r="1015" spans="2:59" x14ac:dyDescent="0.45">
      <c r="B1015" s="2"/>
      <c r="C1015" s="2"/>
      <c r="D1015" s="2"/>
      <c r="E1015" s="2"/>
      <c r="F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row>
    <row r="1016" spans="2:59" x14ac:dyDescent="0.45">
      <c r="B1016" s="2"/>
      <c r="C1016" s="2"/>
      <c r="D1016" s="2"/>
      <c r="E1016" s="2"/>
      <c r="F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row>
    <row r="1017" spans="2:59" x14ac:dyDescent="0.45">
      <c r="B1017" s="2"/>
      <c r="C1017" s="2"/>
      <c r="D1017" s="2"/>
      <c r="E1017" s="2"/>
      <c r="F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row>
    <row r="1018" spans="2:59" x14ac:dyDescent="0.45">
      <c r="B1018" s="2"/>
      <c r="C1018" s="2"/>
      <c r="D1018" s="2"/>
      <c r="E1018" s="2"/>
      <c r="F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row>
    <row r="1019" spans="2:59" x14ac:dyDescent="0.45">
      <c r="B1019" s="2"/>
      <c r="C1019" s="2"/>
      <c r="D1019" s="2"/>
      <c r="E1019" s="2"/>
      <c r="F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row>
    <row r="1020" spans="2:59" x14ac:dyDescent="0.45">
      <c r="B1020" s="2"/>
      <c r="C1020" s="2"/>
      <c r="D1020" s="2"/>
      <c r="E1020" s="2"/>
      <c r="F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row>
    <row r="1021" spans="2:59" x14ac:dyDescent="0.45">
      <c r="B1021" s="2"/>
      <c r="C1021" s="2"/>
      <c r="D1021" s="2"/>
      <c r="E1021" s="2"/>
      <c r="F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row>
    <row r="1022" spans="2:59" x14ac:dyDescent="0.45">
      <c r="B1022" s="2"/>
      <c r="C1022" s="2"/>
      <c r="D1022" s="2"/>
      <c r="E1022" s="2"/>
      <c r="F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row>
    <row r="1023" spans="2:59" x14ac:dyDescent="0.45">
      <c r="B1023" s="2"/>
      <c r="C1023" s="2"/>
      <c r="D1023" s="2"/>
      <c r="E1023" s="2"/>
      <c r="F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row>
    <row r="1024" spans="2:59" x14ac:dyDescent="0.45">
      <c r="B1024" s="2"/>
      <c r="C1024" s="2"/>
      <c r="D1024" s="2"/>
      <c r="E1024" s="2"/>
      <c r="F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row>
    <row r="1025" spans="2:59" x14ac:dyDescent="0.45">
      <c r="B1025" s="2"/>
      <c r="C1025" s="2"/>
      <c r="D1025" s="2"/>
      <c r="E1025" s="2"/>
      <c r="F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row>
    <row r="1026" spans="2:59" x14ac:dyDescent="0.45">
      <c r="B1026" s="2"/>
      <c r="C1026" s="2"/>
      <c r="D1026" s="2"/>
      <c r="E1026" s="2"/>
      <c r="F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row>
    <row r="1027" spans="2:59" x14ac:dyDescent="0.45">
      <c r="B1027" s="2"/>
      <c r="C1027" s="2"/>
      <c r="D1027" s="2"/>
      <c r="E1027" s="2"/>
      <c r="F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row>
    <row r="1028" spans="2:59" x14ac:dyDescent="0.45">
      <c r="B1028" s="2"/>
      <c r="C1028" s="2"/>
      <c r="D1028" s="2"/>
      <c r="E1028" s="2"/>
      <c r="F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row>
    <row r="1029" spans="2:59" x14ac:dyDescent="0.45">
      <c r="B1029" s="2"/>
      <c r="C1029" s="2"/>
      <c r="D1029" s="2"/>
      <c r="E1029" s="2"/>
      <c r="F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row>
    <row r="1030" spans="2:59" x14ac:dyDescent="0.45">
      <c r="B1030" s="2"/>
      <c r="C1030" s="2"/>
      <c r="D1030" s="2"/>
      <c r="E1030" s="2"/>
      <c r="F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row>
    <row r="1031" spans="2:59" x14ac:dyDescent="0.45">
      <c r="B1031" s="2"/>
      <c r="C1031" s="2"/>
      <c r="D1031" s="2"/>
      <c r="E1031" s="2"/>
      <c r="F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row>
    <row r="1032" spans="2:59" x14ac:dyDescent="0.45">
      <c r="B1032" s="2"/>
      <c r="C1032" s="2"/>
      <c r="D1032" s="2"/>
      <c r="E1032" s="2"/>
      <c r="F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row>
    <row r="1033" spans="2:59" x14ac:dyDescent="0.45">
      <c r="B1033" s="2"/>
      <c r="C1033" s="2"/>
      <c r="D1033" s="2"/>
      <c r="E1033" s="2"/>
      <c r="F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row>
    <row r="1034" spans="2:59" x14ac:dyDescent="0.45">
      <c r="B1034" s="2"/>
      <c r="C1034" s="2"/>
      <c r="D1034" s="2"/>
      <c r="E1034" s="2"/>
      <c r="F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row>
    <row r="1035" spans="2:59" x14ac:dyDescent="0.45">
      <c r="B1035" s="2"/>
      <c r="C1035" s="2"/>
      <c r="D1035" s="2"/>
      <c r="E1035" s="2"/>
      <c r="F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row>
    <row r="1036" spans="2:59" x14ac:dyDescent="0.45">
      <c r="B1036" s="2"/>
      <c r="C1036" s="2"/>
      <c r="D1036" s="2"/>
      <c r="E1036" s="2"/>
      <c r="F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row>
    <row r="1037" spans="2:59" x14ac:dyDescent="0.45">
      <c r="B1037" s="2"/>
      <c r="C1037" s="2"/>
      <c r="D1037" s="2"/>
      <c r="E1037" s="2"/>
      <c r="F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row>
    <row r="1038" spans="2:59" x14ac:dyDescent="0.45">
      <c r="B1038" s="2"/>
      <c r="C1038" s="2"/>
      <c r="D1038" s="2"/>
      <c r="E1038" s="2"/>
      <c r="F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row>
    <row r="1039" spans="2:59" x14ac:dyDescent="0.45">
      <c r="B1039" s="2"/>
      <c r="C1039" s="2"/>
      <c r="D1039" s="2"/>
      <c r="E1039" s="2"/>
      <c r="F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row>
    <row r="1040" spans="2:59" x14ac:dyDescent="0.45">
      <c r="B1040" s="2"/>
      <c r="C1040" s="2"/>
      <c r="D1040" s="2"/>
      <c r="E1040" s="2"/>
      <c r="F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row>
    <row r="1041" spans="2:59" x14ac:dyDescent="0.45">
      <c r="B1041" s="2"/>
      <c r="C1041" s="2"/>
      <c r="D1041" s="2"/>
      <c r="E1041" s="2"/>
      <c r="F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row>
    <row r="1042" spans="2:59" x14ac:dyDescent="0.45">
      <c r="B1042" s="2"/>
      <c r="C1042" s="2"/>
      <c r="D1042" s="2"/>
      <c r="E1042" s="2"/>
      <c r="F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row>
    <row r="1043" spans="2:59" x14ac:dyDescent="0.45">
      <c r="B1043" s="2"/>
      <c r="C1043" s="2"/>
      <c r="D1043" s="2"/>
      <c r="E1043" s="2"/>
      <c r="F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row>
    <row r="1044" spans="2:59" x14ac:dyDescent="0.45">
      <c r="B1044" s="2"/>
      <c r="C1044" s="2"/>
      <c r="D1044" s="2"/>
      <c r="E1044" s="2"/>
      <c r="F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row>
    <row r="1045" spans="2:59" x14ac:dyDescent="0.45">
      <c r="B1045" s="2"/>
      <c r="C1045" s="2"/>
      <c r="D1045" s="2"/>
      <c r="E1045" s="2"/>
      <c r="F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row>
    <row r="1046" spans="2:59" x14ac:dyDescent="0.45">
      <c r="B1046" s="2"/>
      <c r="C1046" s="2"/>
      <c r="D1046" s="2"/>
      <c r="E1046" s="2"/>
      <c r="F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row>
    <row r="1047" spans="2:59" x14ac:dyDescent="0.45">
      <c r="B1047" s="2"/>
      <c r="C1047" s="2"/>
      <c r="D1047" s="2"/>
      <c r="E1047" s="2"/>
      <c r="F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row>
    <row r="1048" spans="2:59" x14ac:dyDescent="0.45">
      <c r="B1048" s="2"/>
      <c r="C1048" s="2"/>
      <c r="D1048" s="2"/>
      <c r="E1048" s="2"/>
      <c r="F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row>
    <row r="1049" spans="2:59" x14ac:dyDescent="0.45">
      <c r="B1049" s="2"/>
      <c r="C1049" s="2"/>
      <c r="D1049" s="2"/>
      <c r="E1049" s="2"/>
      <c r="F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row>
    <row r="1050" spans="2:59" x14ac:dyDescent="0.45">
      <c r="B1050" s="2"/>
      <c r="C1050" s="2"/>
      <c r="D1050" s="2"/>
      <c r="E1050" s="2"/>
      <c r="F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row>
    <row r="1051" spans="2:59" x14ac:dyDescent="0.45">
      <c r="B1051" s="2"/>
      <c r="C1051" s="2"/>
      <c r="D1051" s="2"/>
      <c r="E1051" s="2"/>
      <c r="F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row>
    <row r="1052" spans="2:59" x14ac:dyDescent="0.45">
      <c r="B1052" s="2"/>
      <c r="C1052" s="2"/>
      <c r="D1052" s="2"/>
      <c r="E1052" s="2"/>
      <c r="F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row>
    <row r="1053" spans="2:59" x14ac:dyDescent="0.45">
      <c r="B1053" s="2"/>
      <c r="C1053" s="2"/>
      <c r="D1053" s="2"/>
      <c r="E1053" s="2"/>
      <c r="F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row>
    <row r="1054" spans="2:59" x14ac:dyDescent="0.45">
      <c r="B1054" s="2"/>
      <c r="C1054" s="2"/>
      <c r="D1054" s="2"/>
      <c r="E1054" s="2"/>
      <c r="F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row>
    <row r="1055" spans="2:59" x14ac:dyDescent="0.45">
      <c r="B1055" s="2"/>
      <c r="C1055" s="2"/>
      <c r="D1055" s="2"/>
      <c r="E1055" s="2"/>
      <c r="F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row>
    <row r="1056" spans="2:59" x14ac:dyDescent="0.45">
      <c r="B1056" s="2"/>
      <c r="C1056" s="2"/>
      <c r="D1056" s="2"/>
      <c r="E1056" s="2"/>
      <c r="F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row>
    <row r="1057" spans="2:59" x14ac:dyDescent="0.45">
      <c r="B1057" s="2"/>
      <c r="C1057" s="2"/>
      <c r="D1057" s="2"/>
      <c r="E1057" s="2"/>
      <c r="F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row>
    <row r="1058" spans="2:59" x14ac:dyDescent="0.45">
      <c r="B1058" s="2"/>
      <c r="C1058" s="2"/>
      <c r="D1058" s="2"/>
      <c r="E1058" s="2"/>
      <c r="F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row>
    <row r="1059" spans="2:59" x14ac:dyDescent="0.45">
      <c r="B1059" s="2"/>
      <c r="C1059" s="2"/>
      <c r="D1059" s="2"/>
      <c r="E1059" s="2"/>
      <c r="F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row>
    <row r="1060" spans="2:59" x14ac:dyDescent="0.45">
      <c r="B1060" s="2"/>
      <c r="C1060" s="2"/>
      <c r="D1060" s="2"/>
      <c r="E1060" s="2"/>
      <c r="F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row>
    <row r="1061" spans="2:59" x14ac:dyDescent="0.45">
      <c r="B1061" s="2"/>
      <c r="C1061" s="2"/>
      <c r="D1061" s="2"/>
      <c r="E1061" s="2"/>
      <c r="F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row>
    <row r="1062" spans="2:59" x14ac:dyDescent="0.45">
      <c r="B1062" s="2"/>
      <c r="C1062" s="2"/>
      <c r="D1062" s="2"/>
      <c r="E1062" s="2"/>
      <c r="F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row>
    <row r="1063" spans="2:59" x14ac:dyDescent="0.45">
      <c r="B1063" s="2"/>
      <c r="C1063" s="2"/>
      <c r="D1063" s="2"/>
      <c r="E1063" s="2"/>
      <c r="F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row>
    <row r="1064" spans="2:59" x14ac:dyDescent="0.45">
      <c r="B1064" s="2"/>
      <c r="C1064" s="2"/>
      <c r="D1064" s="2"/>
      <c r="E1064" s="2"/>
      <c r="F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row>
    <row r="1065" spans="2:59" x14ac:dyDescent="0.45">
      <c r="B1065" s="2"/>
      <c r="C1065" s="2"/>
      <c r="D1065" s="2"/>
      <c r="E1065" s="2"/>
      <c r="F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row>
    <row r="1066" spans="2:59" x14ac:dyDescent="0.45">
      <c r="B1066" s="2"/>
      <c r="C1066" s="2"/>
      <c r="D1066" s="2"/>
      <c r="E1066" s="2"/>
      <c r="F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row>
    <row r="1067" spans="2:59" x14ac:dyDescent="0.45">
      <c r="B1067" s="2"/>
      <c r="C1067" s="2"/>
      <c r="D1067" s="2"/>
      <c r="E1067" s="2"/>
      <c r="F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row>
    <row r="1068" spans="2:59" x14ac:dyDescent="0.45">
      <c r="B1068" s="2"/>
      <c r="C1068" s="2"/>
      <c r="D1068" s="2"/>
      <c r="E1068" s="2"/>
      <c r="F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row>
    <row r="1069" spans="2:59" x14ac:dyDescent="0.45">
      <c r="B1069" s="2"/>
      <c r="C1069" s="2"/>
      <c r="D1069" s="2"/>
      <c r="E1069" s="2"/>
      <c r="F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row>
    <row r="1070" spans="2:59" x14ac:dyDescent="0.45">
      <c r="B1070" s="2"/>
      <c r="C1070" s="2"/>
      <c r="D1070" s="2"/>
      <c r="E1070" s="2"/>
      <c r="F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row>
    <row r="1071" spans="2:59" x14ac:dyDescent="0.45">
      <c r="B1071" s="2"/>
      <c r="C1071" s="2"/>
      <c r="D1071" s="2"/>
      <c r="E1071" s="2"/>
      <c r="F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row>
    <row r="1072" spans="2:59" x14ac:dyDescent="0.45">
      <c r="B1072" s="2"/>
      <c r="C1072" s="2"/>
      <c r="D1072" s="2"/>
      <c r="E1072" s="2"/>
      <c r="F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row>
    <row r="1073" spans="2:59" x14ac:dyDescent="0.45">
      <c r="B1073" s="2"/>
      <c r="C1073" s="2"/>
      <c r="D1073" s="2"/>
      <c r="E1073" s="2"/>
      <c r="F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row>
    <row r="1074" spans="2:59" x14ac:dyDescent="0.45">
      <c r="B1074" s="2"/>
      <c r="C1074" s="2"/>
      <c r="D1074" s="2"/>
      <c r="E1074" s="2"/>
      <c r="F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row>
    <row r="1075" spans="2:59" x14ac:dyDescent="0.45">
      <c r="B1075" s="2"/>
      <c r="C1075" s="2"/>
      <c r="D1075" s="2"/>
      <c r="E1075" s="2"/>
      <c r="F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row>
    <row r="1076" spans="2:59" x14ac:dyDescent="0.45">
      <c r="B1076" s="2"/>
      <c r="C1076" s="2"/>
      <c r="D1076" s="2"/>
      <c r="E1076" s="2"/>
      <c r="F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row>
    <row r="1077" spans="2:59" x14ac:dyDescent="0.45">
      <c r="B1077" s="2"/>
      <c r="C1077" s="2"/>
      <c r="D1077" s="2"/>
      <c r="E1077" s="2"/>
      <c r="F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row>
    <row r="1078" spans="2:59" x14ac:dyDescent="0.45">
      <c r="B1078" s="2"/>
      <c r="C1078" s="2"/>
      <c r="D1078" s="2"/>
      <c r="E1078" s="2"/>
      <c r="F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row>
    <row r="1079" spans="2:59" x14ac:dyDescent="0.45">
      <c r="B1079" s="2"/>
      <c r="C1079" s="2"/>
      <c r="D1079" s="2"/>
      <c r="E1079" s="2"/>
      <c r="F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row>
    <row r="1080" spans="2:59" x14ac:dyDescent="0.45">
      <c r="B1080" s="2"/>
      <c r="C1080" s="2"/>
      <c r="D1080" s="2"/>
      <c r="E1080" s="2"/>
      <c r="F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row>
    <row r="1081" spans="2:59" x14ac:dyDescent="0.45">
      <c r="B1081" s="2"/>
      <c r="C1081" s="2"/>
      <c r="D1081" s="2"/>
      <c r="E1081" s="2"/>
      <c r="F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row>
    <row r="1082" spans="2:59" x14ac:dyDescent="0.45">
      <c r="B1082" s="2"/>
      <c r="C1082" s="2"/>
      <c r="D1082" s="2"/>
      <c r="E1082" s="2"/>
      <c r="F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row>
    <row r="1083" spans="2:59" x14ac:dyDescent="0.45">
      <c r="B1083" s="2"/>
      <c r="C1083" s="2"/>
      <c r="D1083" s="2"/>
      <c r="E1083" s="2"/>
      <c r="F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row>
    <row r="1084" spans="2:59" x14ac:dyDescent="0.45">
      <c r="B1084" s="2"/>
      <c r="C1084" s="2"/>
      <c r="D1084" s="2"/>
      <c r="E1084" s="2"/>
      <c r="F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row>
    <row r="1085" spans="2:59" x14ac:dyDescent="0.45">
      <c r="B1085" s="2"/>
      <c r="C1085" s="2"/>
      <c r="D1085" s="2"/>
      <c r="E1085" s="2"/>
      <c r="F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row>
    <row r="1086" spans="2:59" x14ac:dyDescent="0.45">
      <c r="B1086" s="2"/>
      <c r="C1086" s="2"/>
      <c r="D1086" s="2"/>
      <c r="E1086" s="2"/>
      <c r="F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row>
    <row r="1087" spans="2:59" x14ac:dyDescent="0.45">
      <c r="B1087" s="2"/>
      <c r="C1087" s="2"/>
      <c r="D1087" s="2"/>
      <c r="E1087" s="2"/>
      <c r="F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row>
    <row r="1088" spans="2:59" x14ac:dyDescent="0.45">
      <c r="B1088" s="2"/>
      <c r="C1088" s="2"/>
      <c r="D1088" s="2"/>
      <c r="E1088" s="2"/>
      <c r="F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c r="BG1088" s="2"/>
    </row>
    <row r="1089" spans="2:59" x14ac:dyDescent="0.45">
      <c r="B1089" s="2"/>
      <c r="C1089" s="2"/>
      <c r="D1089" s="2"/>
      <c r="E1089" s="2"/>
      <c r="F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row>
    <row r="1090" spans="2:59" x14ac:dyDescent="0.45">
      <c r="B1090" s="2"/>
      <c r="C1090" s="2"/>
      <c r="D1090" s="2"/>
      <c r="E1090" s="2"/>
      <c r="F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row>
    <row r="1091" spans="2:59" x14ac:dyDescent="0.45">
      <c r="B1091" s="2"/>
      <c r="C1091" s="2"/>
      <c r="D1091" s="2"/>
      <c r="E1091" s="2"/>
      <c r="F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row>
    <row r="1092" spans="2:59" x14ac:dyDescent="0.45">
      <c r="B1092" s="2"/>
      <c r="C1092" s="2"/>
      <c r="D1092" s="2"/>
      <c r="E1092" s="2"/>
      <c r="F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row>
    <row r="1093" spans="2:59" x14ac:dyDescent="0.45">
      <c r="B1093" s="2"/>
      <c r="C1093" s="2"/>
      <c r="D1093" s="2"/>
      <c r="E1093" s="2"/>
      <c r="F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row>
    <row r="1094" spans="2:59" x14ac:dyDescent="0.45">
      <c r="B1094" s="2"/>
      <c r="C1094" s="2"/>
      <c r="D1094" s="2"/>
      <c r="E1094" s="2"/>
      <c r="F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c r="BG1094" s="2"/>
    </row>
    <row r="1095" spans="2:59" x14ac:dyDescent="0.45">
      <c r="B1095" s="2"/>
      <c r="C1095" s="2"/>
      <c r="D1095" s="2"/>
      <c r="E1095" s="2"/>
      <c r="F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c r="BG1095" s="2"/>
    </row>
    <row r="1096" spans="2:59" x14ac:dyDescent="0.45">
      <c r="B1096" s="2"/>
      <c r="C1096" s="2"/>
      <c r="D1096" s="2"/>
      <c r="E1096" s="2"/>
      <c r="F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c r="BG1096" s="2"/>
    </row>
    <row r="1097" spans="2:59" x14ac:dyDescent="0.45">
      <c r="B1097" s="2"/>
      <c r="C1097" s="2"/>
      <c r="D1097" s="2"/>
      <c r="E1097" s="2"/>
      <c r="F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c r="BF1097" s="2"/>
      <c r="BG1097" s="2"/>
    </row>
    <row r="1098" spans="2:59" x14ac:dyDescent="0.45">
      <c r="B1098" s="2"/>
      <c r="C1098" s="2"/>
      <c r="D1098" s="2"/>
      <c r="E1098" s="2"/>
      <c r="F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c r="BF1098" s="2"/>
      <c r="BG1098" s="2"/>
    </row>
    <row r="1099" spans="2:59" x14ac:dyDescent="0.45">
      <c r="B1099" s="2"/>
      <c r="C1099" s="2"/>
      <c r="D1099" s="2"/>
      <c r="E1099" s="2"/>
      <c r="F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c r="BF1099" s="2"/>
      <c r="BG1099" s="2"/>
    </row>
    <row r="1100" spans="2:59" x14ac:dyDescent="0.45">
      <c r="B1100" s="2"/>
      <c r="C1100" s="2"/>
      <c r="D1100" s="2"/>
      <c r="E1100" s="2"/>
      <c r="F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c r="BF1100" s="2"/>
      <c r="BG1100" s="2"/>
    </row>
    <row r="1101" spans="2:59" x14ac:dyDescent="0.45">
      <c r="B1101" s="2"/>
      <c r="C1101" s="2"/>
      <c r="D1101" s="2"/>
      <c r="E1101" s="2"/>
      <c r="F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c r="BF1101" s="2"/>
      <c r="BG1101" s="2"/>
    </row>
    <row r="1102" spans="2:59" x14ac:dyDescent="0.45">
      <c r="B1102" s="2"/>
      <c r="C1102" s="2"/>
      <c r="D1102" s="2"/>
      <c r="E1102" s="2"/>
      <c r="F1102" s="2"/>
      <c r="Q1102" s="2"/>
      <c r="R1102" s="2"/>
      <c r="S1102" s="2"/>
      <c r="T1102" s="2"/>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c r="BE1102" s="2"/>
      <c r="BF1102" s="2"/>
      <c r="BG1102" s="2"/>
    </row>
    <row r="1103" spans="2:59" x14ac:dyDescent="0.45">
      <c r="B1103" s="2"/>
      <c r="C1103" s="2"/>
      <c r="D1103" s="2"/>
      <c r="E1103" s="2"/>
      <c r="F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c r="BE1103" s="2"/>
      <c r="BF1103" s="2"/>
      <c r="BG1103" s="2"/>
    </row>
    <row r="1104" spans="2:59" x14ac:dyDescent="0.45">
      <c r="B1104" s="2"/>
      <c r="C1104" s="2"/>
      <c r="D1104" s="2"/>
      <c r="E1104" s="2"/>
      <c r="F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c r="BE1104" s="2"/>
      <c r="BF1104" s="2"/>
      <c r="BG1104" s="2"/>
    </row>
    <row r="1105" spans="2:59" x14ac:dyDescent="0.45">
      <c r="B1105" s="2"/>
      <c r="C1105" s="2"/>
      <c r="D1105" s="2"/>
      <c r="E1105" s="2"/>
      <c r="F1105" s="2"/>
      <c r="Q1105" s="2"/>
      <c r="R1105" s="2"/>
      <c r="S1105" s="2"/>
      <c r="T1105" s="2"/>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s="2"/>
      <c r="BF1105" s="2"/>
      <c r="BG1105" s="2"/>
    </row>
    <row r="1106" spans="2:59" x14ac:dyDescent="0.45">
      <c r="B1106" s="2"/>
      <c r="C1106" s="2"/>
      <c r="D1106" s="2"/>
      <c r="E1106" s="2"/>
      <c r="F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c r="BF1106" s="2"/>
      <c r="BG1106" s="2"/>
    </row>
    <row r="1107" spans="2:59" x14ac:dyDescent="0.45">
      <c r="B1107" s="2"/>
      <c r="C1107" s="2"/>
      <c r="D1107" s="2"/>
      <c r="E1107" s="2"/>
      <c r="F1107" s="2"/>
      <c r="Q1107" s="2"/>
      <c r="R1107" s="2"/>
      <c r="S1107" s="2"/>
      <c r="T1107" s="2"/>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c r="BE1107" s="2"/>
      <c r="BF1107" s="2"/>
      <c r="BG1107" s="2"/>
    </row>
    <row r="1108" spans="2:59" x14ac:dyDescent="0.45">
      <c r="B1108" s="2"/>
      <c r="C1108" s="2"/>
      <c r="D1108" s="2"/>
      <c r="E1108" s="2"/>
      <c r="F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c r="BE1108" s="2"/>
      <c r="BF1108" s="2"/>
      <c r="BG1108" s="2"/>
    </row>
    <row r="1109" spans="2:59" x14ac:dyDescent="0.45">
      <c r="B1109" s="2"/>
      <c r="C1109" s="2"/>
      <c r="D1109" s="2"/>
      <c r="E1109" s="2"/>
      <c r="F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c r="AT1109" s="2"/>
      <c r="AU1109" s="2"/>
      <c r="AV1109" s="2"/>
      <c r="AW1109" s="2"/>
      <c r="AX1109" s="2"/>
      <c r="AY1109" s="2"/>
      <c r="AZ1109" s="2"/>
      <c r="BA1109" s="2"/>
      <c r="BB1109" s="2"/>
      <c r="BC1109" s="2"/>
      <c r="BD1109" s="2"/>
      <c r="BE1109" s="2"/>
      <c r="BF1109" s="2"/>
      <c r="BG1109" s="2"/>
    </row>
    <row r="1110" spans="2:59" x14ac:dyDescent="0.45">
      <c r="B1110" s="2"/>
      <c r="C1110" s="2"/>
      <c r="D1110" s="2"/>
      <c r="E1110" s="2"/>
      <c r="F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c r="BF1110" s="2"/>
      <c r="BG1110" s="2"/>
    </row>
    <row r="1111" spans="2:59" x14ac:dyDescent="0.45">
      <c r="B1111" s="2"/>
      <c r="C1111" s="2"/>
      <c r="D1111" s="2"/>
      <c r="E1111" s="2"/>
      <c r="F1111" s="2"/>
      <c r="Q1111" s="2"/>
      <c r="R1111" s="2"/>
      <c r="S1111" s="2"/>
      <c r="T1111" s="2"/>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c r="BE1111" s="2"/>
      <c r="BF1111" s="2"/>
      <c r="BG1111" s="2"/>
    </row>
    <row r="1112" spans="2:59" x14ac:dyDescent="0.45">
      <c r="B1112" s="2"/>
      <c r="C1112" s="2"/>
      <c r="D1112" s="2"/>
      <c r="E1112" s="2"/>
      <c r="F1112" s="2"/>
      <c r="Q1112" s="2"/>
      <c r="R1112" s="2"/>
      <c r="S1112" s="2"/>
      <c r="T1112" s="2"/>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c r="AT1112" s="2"/>
      <c r="AU1112" s="2"/>
      <c r="AV1112" s="2"/>
      <c r="AW1112" s="2"/>
      <c r="AX1112" s="2"/>
      <c r="AY1112" s="2"/>
      <c r="AZ1112" s="2"/>
      <c r="BA1112" s="2"/>
      <c r="BB1112" s="2"/>
      <c r="BC1112" s="2"/>
      <c r="BD1112" s="2"/>
      <c r="BE1112" s="2"/>
      <c r="BF1112" s="2"/>
      <c r="BG1112" s="2"/>
    </row>
    <row r="1113" spans="2:59" x14ac:dyDescent="0.45">
      <c r="B1113" s="2"/>
      <c r="C1113" s="2"/>
      <c r="D1113" s="2"/>
      <c r="E1113" s="2"/>
      <c r="F1113" s="2"/>
      <c r="Q1113" s="2"/>
      <c r="R1113" s="2"/>
      <c r="S1113" s="2"/>
      <c r="T1113" s="2"/>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c r="AT1113" s="2"/>
      <c r="AU1113" s="2"/>
      <c r="AV1113" s="2"/>
      <c r="AW1113" s="2"/>
      <c r="AX1113" s="2"/>
      <c r="AY1113" s="2"/>
      <c r="AZ1113" s="2"/>
      <c r="BA1113" s="2"/>
      <c r="BB1113" s="2"/>
      <c r="BC1113" s="2"/>
      <c r="BD1113" s="2"/>
      <c r="BE1113" s="2"/>
      <c r="BF1113" s="2"/>
      <c r="BG1113" s="2"/>
    </row>
    <row r="1114" spans="2:59" x14ac:dyDescent="0.45">
      <c r="B1114" s="2"/>
      <c r="C1114" s="2"/>
      <c r="D1114" s="2"/>
      <c r="E1114" s="2"/>
      <c r="F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c r="AT1114" s="2"/>
      <c r="AU1114" s="2"/>
      <c r="AV1114" s="2"/>
      <c r="AW1114" s="2"/>
      <c r="AX1114" s="2"/>
      <c r="AY1114" s="2"/>
      <c r="AZ1114" s="2"/>
      <c r="BA1114" s="2"/>
      <c r="BB1114" s="2"/>
      <c r="BC1114" s="2"/>
      <c r="BD1114" s="2"/>
      <c r="BE1114" s="2"/>
      <c r="BF1114" s="2"/>
      <c r="BG1114" s="2"/>
    </row>
    <row r="1115" spans="2:59" x14ac:dyDescent="0.45">
      <c r="B1115" s="2"/>
      <c r="C1115" s="2"/>
      <c r="D1115" s="2"/>
      <c r="E1115" s="2"/>
      <c r="F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c r="BD1115" s="2"/>
      <c r="BE1115" s="2"/>
      <c r="BF1115" s="2"/>
      <c r="BG1115" s="2"/>
    </row>
    <row r="1116" spans="2:59" x14ac:dyDescent="0.45">
      <c r="B1116" s="2"/>
      <c r="C1116" s="2"/>
      <c r="D1116" s="2"/>
      <c r="E1116" s="2"/>
      <c r="F1116" s="2"/>
      <c r="Q1116" s="2"/>
      <c r="R1116" s="2"/>
      <c r="S1116" s="2"/>
      <c r="T1116" s="2"/>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c r="AT1116" s="2"/>
      <c r="AU1116" s="2"/>
      <c r="AV1116" s="2"/>
      <c r="AW1116" s="2"/>
      <c r="AX1116" s="2"/>
      <c r="AY1116" s="2"/>
      <c r="AZ1116" s="2"/>
      <c r="BA1116" s="2"/>
      <c r="BB1116" s="2"/>
      <c r="BC1116" s="2"/>
      <c r="BD1116" s="2"/>
      <c r="BE1116" s="2"/>
      <c r="BF1116" s="2"/>
      <c r="BG1116" s="2"/>
    </row>
    <row r="1117" spans="2:59" x14ac:dyDescent="0.45">
      <c r="B1117" s="2"/>
      <c r="C1117" s="2"/>
      <c r="D1117" s="2"/>
      <c r="E1117" s="2"/>
      <c r="F1117" s="2"/>
      <c r="Q1117" s="2"/>
      <c r="R1117" s="2"/>
      <c r="S1117" s="2"/>
      <c r="T1117" s="2"/>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c r="AT1117" s="2"/>
      <c r="AU1117" s="2"/>
      <c r="AV1117" s="2"/>
      <c r="AW1117" s="2"/>
      <c r="AX1117" s="2"/>
      <c r="AY1117" s="2"/>
      <c r="AZ1117" s="2"/>
      <c r="BA1117" s="2"/>
      <c r="BB1117" s="2"/>
      <c r="BC1117" s="2"/>
      <c r="BD1117" s="2"/>
      <c r="BE1117" s="2"/>
      <c r="BF1117" s="2"/>
      <c r="BG1117" s="2"/>
    </row>
    <row r="1118" spans="2:59" x14ac:dyDescent="0.45">
      <c r="B1118" s="2"/>
      <c r="C1118" s="2"/>
      <c r="D1118" s="2"/>
      <c r="E1118" s="2"/>
      <c r="F1118" s="2"/>
      <c r="Q1118" s="2"/>
      <c r="R1118" s="2"/>
      <c r="S1118" s="2"/>
      <c r="T1118" s="2"/>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c r="AT1118" s="2"/>
      <c r="AU1118" s="2"/>
      <c r="AV1118" s="2"/>
      <c r="AW1118" s="2"/>
      <c r="AX1118" s="2"/>
      <c r="AY1118" s="2"/>
      <c r="AZ1118" s="2"/>
      <c r="BA1118" s="2"/>
      <c r="BB1118" s="2"/>
      <c r="BC1118" s="2"/>
      <c r="BD1118" s="2"/>
      <c r="BE1118" s="2"/>
      <c r="BF1118" s="2"/>
      <c r="BG1118" s="2"/>
    </row>
    <row r="1119" spans="2:59" x14ac:dyDescent="0.45">
      <c r="B1119" s="2"/>
      <c r="C1119" s="2"/>
      <c r="D1119" s="2"/>
      <c r="E1119" s="2"/>
      <c r="F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c r="AT1119" s="2"/>
      <c r="AU1119" s="2"/>
      <c r="AV1119" s="2"/>
      <c r="AW1119" s="2"/>
      <c r="AX1119" s="2"/>
      <c r="AY1119" s="2"/>
      <c r="AZ1119" s="2"/>
      <c r="BA1119" s="2"/>
      <c r="BB1119" s="2"/>
      <c r="BC1119" s="2"/>
      <c r="BD1119" s="2"/>
      <c r="BE1119" s="2"/>
      <c r="BF1119" s="2"/>
      <c r="BG1119" s="2"/>
    </row>
    <row r="1120" spans="2:59" x14ac:dyDescent="0.45">
      <c r="B1120" s="2"/>
      <c r="C1120" s="2"/>
      <c r="D1120" s="2"/>
      <c r="E1120" s="2"/>
      <c r="F1120" s="2"/>
      <c r="Q1120" s="2"/>
      <c r="R1120" s="2"/>
      <c r="S1120" s="2"/>
      <c r="T1120" s="2"/>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BE1120" s="2"/>
      <c r="BF1120" s="2"/>
      <c r="BG1120" s="2"/>
    </row>
    <row r="1121" spans="2:59" x14ac:dyDescent="0.45">
      <c r="B1121" s="2"/>
      <c r="C1121" s="2"/>
      <c r="D1121" s="2"/>
      <c r="E1121" s="2"/>
      <c r="F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c r="BF1121" s="2"/>
      <c r="BG1121" s="2"/>
    </row>
  </sheetData>
  <printOptions horizontalCentered="1" verticalCentered="1"/>
  <pageMargins left="0.25" right="0.25" top="0.75" bottom="0.75" header="0.3" footer="0.3"/>
  <pageSetup scale="5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pageSetUpPr fitToPage="1"/>
  </sheetPr>
  <dimension ref="A1:U45"/>
  <sheetViews>
    <sheetView showGridLines="0" workbookViewId="0"/>
  </sheetViews>
  <sheetFormatPr defaultColWidth="9.265625" defaultRowHeight="14.25" x14ac:dyDescent="0.45"/>
  <cols>
    <col min="1" max="1" width="3.73046875" style="2" customWidth="1"/>
    <col min="2" max="2" width="32.265625" style="2" bestFit="1" customWidth="1"/>
    <col min="3" max="3" width="15.265625" style="2" bestFit="1" customWidth="1"/>
    <col min="4" max="4" width="7.73046875" style="2" customWidth="1"/>
    <col min="5" max="5" width="9.265625" style="3"/>
    <col min="6" max="15" width="9.265625" style="2"/>
    <col min="16" max="16" width="13.265625" style="2" bestFit="1" customWidth="1"/>
    <col min="17" max="16384" width="9.265625" style="2"/>
  </cols>
  <sheetData>
    <row r="1" spans="1:21" x14ac:dyDescent="0.45">
      <c r="A1" s="4" t="str">
        <f>Inputs!A1</f>
        <v>Home Depot, Inc.</v>
      </c>
      <c r="P1" s="30"/>
    </row>
    <row r="2" spans="1:21" x14ac:dyDescent="0.45">
      <c r="A2" s="3" t="s">
        <v>292</v>
      </c>
      <c r="P2" s="49"/>
    </row>
    <row r="3" spans="1:21" x14ac:dyDescent="0.45">
      <c r="P3" s="49"/>
    </row>
    <row r="4" spans="1:21" x14ac:dyDescent="0.45">
      <c r="A4" s="132"/>
      <c r="B4" s="132"/>
      <c r="C4" s="132"/>
      <c r="D4" s="132"/>
      <c r="E4" s="158"/>
      <c r="F4" s="132"/>
      <c r="G4" s="132"/>
      <c r="H4" s="132"/>
      <c r="I4" s="132"/>
      <c r="P4" s="49"/>
      <c r="Q4" s="49"/>
      <c r="R4" s="49"/>
      <c r="S4" s="49"/>
      <c r="T4" s="49"/>
      <c r="U4" s="49"/>
    </row>
    <row r="5" spans="1:21" x14ac:dyDescent="0.45">
      <c r="P5" s="49"/>
      <c r="Q5" s="49"/>
      <c r="R5" s="49"/>
      <c r="S5" s="49"/>
      <c r="T5" s="49"/>
      <c r="U5" s="49"/>
    </row>
    <row r="6" spans="1:21" x14ac:dyDescent="0.45">
      <c r="A6" s="1" t="s">
        <v>293</v>
      </c>
      <c r="E6" s="3" t="s">
        <v>294</v>
      </c>
      <c r="P6" s="49"/>
      <c r="Q6" s="49"/>
      <c r="R6" s="49"/>
      <c r="S6" s="49"/>
      <c r="T6" s="49"/>
      <c r="U6" s="49"/>
    </row>
    <row r="7" spans="1:21" x14ac:dyDescent="0.45">
      <c r="B7" s="2" t="s">
        <v>18</v>
      </c>
      <c r="C7" s="154">
        <f>Inputs!B12</f>
        <v>1.9699999999999999E-2</v>
      </c>
      <c r="E7" s="3" t="s">
        <v>295</v>
      </c>
      <c r="P7" s="49"/>
      <c r="Q7" s="49"/>
      <c r="R7" s="49"/>
      <c r="S7" s="49"/>
      <c r="T7" s="49"/>
      <c r="U7" s="49"/>
    </row>
    <row r="8" spans="1:21" x14ac:dyDescent="0.45">
      <c r="B8" s="2" t="s">
        <v>6</v>
      </c>
      <c r="C8" s="75">
        <f>Inputs!B11</f>
        <v>1.02</v>
      </c>
      <c r="E8" s="3" t="s">
        <v>296</v>
      </c>
      <c r="P8" s="49"/>
      <c r="Q8" s="49"/>
      <c r="R8" s="49"/>
      <c r="S8" s="49"/>
      <c r="T8" s="49"/>
      <c r="U8" s="49"/>
    </row>
    <row r="9" spans="1:21" x14ac:dyDescent="0.45">
      <c r="B9" s="40" t="s">
        <v>19</v>
      </c>
      <c r="C9" s="155">
        <f>Inputs!B13</f>
        <v>5.1700000000000003E-2</v>
      </c>
      <c r="E9" s="3" t="s">
        <v>297</v>
      </c>
      <c r="P9" s="49"/>
      <c r="Q9" s="49"/>
      <c r="R9" s="49"/>
      <c r="S9" s="49"/>
      <c r="T9" s="49"/>
      <c r="U9" s="49"/>
    </row>
    <row r="10" spans="1:21" x14ac:dyDescent="0.45">
      <c r="B10" s="1" t="s">
        <v>23</v>
      </c>
      <c r="C10" s="192">
        <f>C7+C8*C9</f>
        <v>7.2433999999999998E-2</v>
      </c>
      <c r="D10" s="49"/>
      <c r="P10" s="49"/>
      <c r="Q10" s="49"/>
      <c r="R10" s="49"/>
      <c r="S10" s="49"/>
      <c r="T10" s="49"/>
      <c r="U10" s="49"/>
    </row>
    <row r="11" spans="1:21" x14ac:dyDescent="0.45">
      <c r="P11" s="49"/>
      <c r="Q11" s="49"/>
      <c r="R11" s="49"/>
      <c r="S11" s="49"/>
      <c r="T11" s="49"/>
      <c r="U11" s="49"/>
    </row>
    <row r="12" spans="1:21" x14ac:dyDescent="0.45">
      <c r="A12" s="1" t="s">
        <v>298</v>
      </c>
      <c r="P12" s="49"/>
      <c r="Q12" s="49"/>
      <c r="R12" s="49"/>
      <c r="S12" s="49"/>
      <c r="T12" s="49"/>
      <c r="U12" s="49"/>
    </row>
    <row r="13" spans="1:21" x14ac:dyDescent="0.45">
      <c r="B13" s="2" t="s">
        <v>18</v>
      </c>
      <c r="C13" s="49">
        <f>Inputs!B12</f>
        <v>1.9699999999999999E-2</v>
      </c>
      <c r="E13" s="3" t="s">
        <v>299</v>
      </c>
      <c r="P13" s="49"/>
      <c r="Q13" s="49"/>
      <c r="R13" s="49"/>
      <c r="S13" s="49"/>
      <c r="T13" s="49"/>
      <c r="U13" s="49"/>
    </row>
    <row r="14" spans="1:21" x14ac:dyDescent="0.45">
      <c r="B14" s="2" t="s">
        <v>300</v>
      </c>
      <c r="C14" s="157">
        <f>C15-C13</f>
        <v>9.1000000000000004E-3</v>
      </c>
      <c r="P14" s="49"/>
      <c r="Q14" s="49"/>
      <c r="R14" s="49"/>
      <c r="S14" s="49"/>
      <c r="T14" s="49"/>
      <c r="U14" s="49"/>
    </row>
    <row r="15" spans="1:21" x14ac:dyDescent="0.45">
      <c r="B15" s="2" t="s">
        <v>17</v>
      </c>
      <c r="C15" s="154">
        <f>Inputs!B10</f>
        <v>2.8799999999999999E-2</v>
      </c>
      <c r="E15" s="3" t="s">
        <v>301</v>
      </c>
      <c r="P15" s="49"/>
      <c r="Q15" s="49"/>
      <c r="R15" s="49"/>
      <c r="S15" s="49"/>
      <c r="T15" s="49"/>
      <c r="U15" s="49"/>
    </row>
    <row r="16" spans="1:21" x14ac:dyDescent="0.45">
      <c r="B16" s="2" t="s">
        <v>302</v>
      </c>
      <c r="C16" s="155">
        <f>Inputs!B17</f>
        <v>0.277947932618683</v>
      </c>
      <c r="P16" s="49"/>
      <c r="Q16" s="49"/>
      <c r="R16" s="49"/>
      <c r="S16" s="49"/>
      <c r="T16" s="49"/>
      <c r="U16" s="49"/>
    </row>
    <row r="17" spans="1:21" x14ac:dyDescent="0.45">
      <c r="B17" s="1" t="s">
        <v>303</v>
      </c>
      <c r="C17" s="156">
        <f>C15*(1-C16)</f>
        <v>2.0795099540581927E-2</v>
      </c>
      <c r="P17" s="49"/>
      <c r="Q17" s="49"/>
      <c r="R17" s="49"/>
      <c r="S17" s="49"/>
      <c r="T17" s="49"/>
      <c r="U17" s="49"/>
    </row>
    <row r="18" spans="1:21" x14ac:dyDescent="0.45">
      <c r="P18" s="49"/>
      <c r="Q18" s="49"/>
      <c r="R18" s="49"/>
      <c r="S18" s="49"/>
      <c r="T18" s="49"/>
      <c r="U18" s="49"/>
    </row>
    <row r="19" spans="1:21" hidden="1" x14ac:dyDescent="0.45">
      <c r="A19" s="1" t="s">
        <v>304</v>
      </c>
      <c r="K19" s="3" t="s">
        <v>305</v>
      </c>
      <c r="O19" s="2">
        <v>2005</v>
      </c>
      <c r="P19" s="49">
        <v>4.2900000000000001E-2</v>
      </c>
      <c r="Q19" s="49"/>
      <c r="R19" s="49"/>
      <c r="S19" s="49"/>
      <c r="T19" s="49"/>
      <c r="U19" s="49"/>
    </row>
    <row r="20" spans="1:21" hidden="1" x14ac:dyDescent="0.45">
      <c r="B20" s="2" t="s">
        <v>306</v>
      </c>
      <c r="K20" s="3" t="s">
        <v>305</v>
      </c>
      <c r="O20" s="2">
        <v>2004</v>
      </c>
      <c r="P20" s="49">
        <v>4.2700000000000002E-2</v>
      </c>
      <c r="Q20" s="49"/>
      <c r="R20" s="49"/>
      <c r="S20" s="49"/>
      <c r="T20" s="49"/>
      <c r="U20" s="49"/>
    </row>
    <row r="21" spans="1:21" hidden="1" x14ac:dyDescent="0.45">
      <c r="B21" s="2" t="s">
        <v>307</v>
      </c>
      <c r="C21" s="40"/>
      <c r="K21" s="3" t="s">
        <v>305</v>
      </c>
      <c r="O21" s="2">
        <v>2003</v>
      </c>
      <c r="P21" s="49">
        <v>4.0099999999999997E-2</v>
      </c>
      <c r="Q21" s="49"/>
      <c r="R21" s="49"/>
      <c r="S21" s="49"/>
      <c r="T21" s="49"/>
      <c r="U21" s="49"/>
    </row>
    <row r="22" spans="1:21" hidden="1" x14ac:dyDescent="0.45">
      <c r="B22" s="1" t="s">
        <v>308</v>
      </c>
      <c r="C22" s="156"/>
      <c r="K22" s="3" t="s">
        <v>305</v>
      </c>
      <c r="O22" s="2">
        <v>2002</v>
      </c>
      <c r="P22" s="49">
        <v>4.6100000000000002E-2</v>
      </c>
      <c r="Q22" s="49"/>
      <c r="R22" s="49"/>
      <c r="S22" s="49"/>
      <c r="T22" s="49"/>
      <c r="U22" s="49"/>
    </row>
    <row r="23" spans="1:21" x14ac:dyDescent="0.45">
      <c r="A23" s="40"/>
      <c r="B23" s="40"/>
      <c r="C23" s="40"/>
      <c r="D23" s="40"/>
      <c r="E23" s="159"/>
      <c r="F23" s="40"/>
      <c r="G23" s="40"/>
      <c r="H23" s="40"/>
      <c r="I23" s="40"/>
      <c r="Q23" s="49"/>
      <c r="R23" s="49"/>
      <c r="S23" s="49"/>
      <c r="T23" s="49"/>
      <c r="U23" s="49"/>
    </row>
    <row r="24" spans="1:21" x14ac:dyDescent="0.45">
      <c r="Q24" s="49"/>
      <c r="R24" s="49"/>
      <c r="S24" s="49"/>
      <c r="T24" s="49"/>
      <c r="U24" s="49"/>
    </row>
    <row r="25" spans="1:21" x14ac:dyDescent="0.45">
      <c r="A25" s="1" t="s">
        <v>309</v>
      </c>
      <c r="E25" s="2"/>
      <c r="F25" s="96" t="s">
        <v>310</v>
      </c>
      <c r="P25" s="49"/>
      <c r="Q25" s="49"/>
      <c r="R25" s="49"/>
      <c r="S25" s="49"/>
      <c r="T25" s="49"/>
      <c r="U25" s="49"/>
    </row>
    <row r="26" spans="1:21" x14ac:dyDescent="0.45">
      <c r="B26" s="2" t="s">
        <v>311</v>
      </c>
      <c r="C26" s="11">
        <f>IS!U26</f>
        <v>893.35857467624783</v>
      </c>
      <c r="E26" s="2"/>
      <c r="P26" s="49"/>
      <c r="Q26" s="49"/>
      <c r="R26" s="49"/>
      <c r="S26" s="49"/>
      <c r="T26" s="49"/>
      <c r="U26" s="49"/>
    </row>
    <row r="27" spans="1:21" x14ac:dyDescent="0.45">
      <c r="B27" s="2" t="s">
        <v>312</v>
      </c>
      <c r="C27" s="160">
        <f>Inputs!B5</f>
        <v>324.45999999999998</v>
      </c>
      <c r="E27" s="23"/>
    </row>
    <row r="28" spans="1:21" x14ac:dyDescent="0.45">
      <c r="B28" s="1" t="s">
        <v>313</v>
      </c>
      <c r="C28" s="161">
        <f>C26*C27</f>
        <v>289859.12313945533</v>
      </c>
      <c r="E28" s="2"/>
      <c r="F28" s="163">
        <f>C28/$C$42</f>
        <v>0.86965118167822342</v>
      </c>
    </row>
    <row r="29" spans="1:21" x14ac:dyDescent="0.45">
      <c r="E29" s="2"/>
    </row>
    <row r="30" spans="1:21" x14ac:dyDescent="0.45">
      <c r="A30" s="1" t="s">
        <v>314</v>
      </c>
      <c r="E30" s="2"/>
      <c r="K30" s="3"/>
    </row>
    <row r="31" spans="1:21" x14ac:dyDescent="0.45">
      <c r="B31" s="2" t="s">
        <v>315</v>
      </c>
      <c r="C31" s="47">
        <f>BS!K23</f>
        <v>0</v>
      </c>
      <c r="E31" s="2"/>
    </row>
    <row r="32" spans="1:21" x14ac:dyDescent="0.45">
      <c r="B32" s="2" t="s">
        <v>316</v>
      </c>
      <c r="C32" s="11">
        <f>BS!K29</f>
        <v>1416</v>
      </c>
      <c r="E32" s="2"/>
    </row>
    <row r="33" spans="1:11" x14ac:dyDescent="0.45">
      <c r="B33" s="2" t="s">
        <v>317</v>
      </c>
      <c r="C33" s="11">
        <f>BS!K37</f>
        <v>35822</v>
      </c>
      <c r="E33" s="2"/>
    </row>
    <row r="34" spans="1:11" x14ac:dyDescent="0.45">
      <c r="B34" s="2" t="s">
        <v>318</v>
      </c>
      <c r="C34" s="61">
        <f>Leases!M28</f>
        <v>6207.9182911732196</v>
      </c>
      <c r="E34" s="2"/>
    </row>
    <row r="35" spans="1:11" x14ac:dyDescent="0.45">
      <c r="B35" s="1" t="s">
        <v>319</v>
      </c>
      <c r="C35" s="161">
        <f>SUM(C31:C34)</f>
        <v>43445.91829117322</v>
      </c>
      <c r="E35" s="2"/>
      <c r="F35" s="163">
        <f>C35/$C$42</f>
        <v>0.13034881832177658</v>
      </c>
    </row>
    <row r="36" spans="1:11" x14ac:dyDescent="0.45">
      <c r="E36" s="2"/>
    </row>
    <row r="37" spans="1:11" hidden="1" x14ac:dyDescent="0.45">
      <c r="A37" s="1" t="s">
        <v>320</v>
      </c>
      <c r="E37" s="2"/>
      <c r="K37" s="3" t="s">
        <v>305</v>
      </c>
    </row>
    <row r="38" spans="1:11" hidden="1" x14ac:dyDescent="0.45">
      <c r="B38" s="2" t="s">
        <v>311</v>
      </c>
      <c r="E38" s="2"/>
      <c r="K38" s="3" t="s">
        <v>305</v>
      </c>
    </row>
    <row r="39" spans="1:11" hidden="1" x14ac:dyDescent="0.45">
      <c r="B39" s="2" t="s">
        <v>307</v>
      </c>
      <c r="C39" s="40"/>
      <c r="K39" s="3" t="s">
        <v>305</v>
      </c>
    </row>
    <row r="40" spans="1:11" hidden="1" x14ac:dyDescent="0.45">
      <c r="B40" s="1" t="s">
        <v>321</v>
      </c>
      <c r="C40" s="161">
        <f>C38*C39</f>
        <v>0</v>
      </c>
      <c r="F40" s="163">
        <f>C40/$C$42</f>
        <v>0</v>
      </c>
      <c r="K40" s="3" t="s">
        <v>305</v>
      </c>
    </row>
    <row r="42" spans="1:11" x14ac:dyDescent="0.45">
      <c r="A42" s="1" t="s">
        <v>322</v>
      </c>
      <c r="B42" s="1"/>
      <c r="C42" s="162">
        <f>C28+C35+C40</f>
        <v>333305.04143062857</v>
      </c>
      <c r="F42" s="154">
        <f>F40+F35+F28</f>
        <v>1</v>
      </c>
    </row>
    <row r="43" spans="1:11" x14ac:dyDescent="0.45">
      <c r="A43" s="40"/>
      <c r="B43" s="40"/>
      <c r="C43" s="40"/>
      <c r="D43" s="40"/>
      <c r="E43" s="159"/>
      <c r="F43" s="40"/>
      <c r="G43" s="40"/>
      <c r="H43" s="40"/>
      <c r="I43" s="40"/>
    </row>
    <row r="44" spans="1:11" ht="14.65" thickBot="1" x14ac:dyDescent="0.5"/>
    <row r="45" spans="1:11" ht="14.65" thickBot="1" x14ac:dyDescent="0.5">
      <c r="C45" s="1" t="s">
        <v>323</v>
      </c>
      <c r="D45" s="1"/>
      <c r="E45" s="48"/>
      <c r="F45" s="164">
        <f>(F28*C10)+(F35*C17)</f>
        <v>6.5702930345679006E-2</v>
      </c>
    </row>
  </sheetData>
  <phoneticPr fontId="0" type="noConversion"/>
  <printOptions horizontalCentered="1" verticalCentered="1"/>
  <pageMargins left="0.25" right="0.25" top="0.75" bottom="0.75" header="0.3" footer="0.3"/>
  <pageSetup scale="98" orientation="landscape"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AB1111"/>
  <sheetViews>
    <sheetView showGridLines="0" zoomScaleNormal="100" workbookViewId="0"/>
  </sheetViews>
  <sheetFormatPr defaultColWidth="9.265625" defaultRowHeight="14.25" x14ac:dyDescent="0.45"/>
  <cols>
    <col min="1" max="1" width="29.73046875" style="6" customWidth="1"/>
    <col min="2" max="2" width="15.265625" style="7" customWidth="1"/>
    <col min="3" max="3" width="18.59765625" style="7" bestFit="1" customWidth="1"/>
    <col min="4" max="4" width="12.59765625" style="7" customWidth="1"/>
    <col min="5" max="5" width="11.59765625" style="7" customWidth="1"/>
    <col min="6" max="6" width="13" style="7" customWidth="1"/>
    <col min="7" max="7" width="12.265625" style="7" customWidth="1"/>
    <col min="8" max="8" width="15.265625" style="7" customWidth="1"/>
    <col min="9" max="9" width="11" style="7" customWidth="1"/>
    <col min="10" max="10" width="11.73046875" style="7" customWidth="1"/>
    <col min="11" max="11" width="16.59765625" style="7" customWidth="1"/>
    <col min="12" max="12" width="14.73046875" style="7" bestFit="1" customWidth="1"/>
    <col min="13" max="28" width="9.265625" style="7"/>
    <col min="29" max="16384" width="9.265625" style="2"/>
  </cols>
  <sheetData>
    <row r="1" spans="1:28" x14ac:dyDescent="0.45">
      <c r="A1" s="4" t="str">
        <f>Inputs!A1</f>
        <v>Home Depot, Inc.</v>
      </c>
      <c r="B1" s="2"/>
      <c r="C1" s="2"/>
      <c r="D1" s="2"/>
      <c r="E1" s="2"/>
      <c r="F1" s="2"/>
      <c r="G1" s="2"/>
      <c r="H1" s="2"/>
      <c r="I1" s="2"/>
      <c r="J1" s="2"/>
      <c r="K1" s="2"/>
      <c r="L1" s="2"/>
      <c r="M1" s="2"/>
      <c r="N1" s="2"/>
      <c r="O1" s="2"/>
      <c r="P1" s="2"/>
      <c r="Q1" s="2"/>
      <c r="R1" s="2"/>
      <c r="S1" s="2"/>
      <c r="T1" s="2"/>
      <c r="U1" s="2"/>
      <c r="V1" s="2"/>
      <c r="W1" s="2"/>
      <c r="X1" s="2"/>
      <c r="Y1" s="2"/>
      <c r="Z1" s="2"/>
      <c r="AA1" s="2"/>
      <c r="AB1" s="2"/>
    </row>
    <row r="2" spans="1:28" x14ac:dyDescent="0.45">
      <c r="A2" s="5" t="s">
        <v>324</v>
      </c>
      <c r="B2" s="2"/>
      <c r="C2" s="2"/>
      <c r="D2" s="2"/>
      <c r="E2" s="2"/>
      <c r="F2" s="2"/>
      <c r="G2" s="2"/>
      <c r="H2" s="2"/>
      <c r="I2" s="2"/>
      <c r="J2" s="2"/>
      <c r="K2" s="2"/>
      <c r="L2" s="2"/>
      <c r="M2" s="2"/>
      <c r="N2" s="2"/>
      <c r="O2" s="2"/>
      <c r="P2" s="2"/>
      <c r="Q2" s="2"/>
      <c r="R2" s="2"/>
      <c r="S2" s="2"/>
      <c r="T2" s="2"/>
      <c r="U2" s="2"/>
      <c r="V2" s="2"/>
      <c r="W2" s="2"/>
      <c r="X2" s="2"/>
      <c r="Y2" s="2"/>
      <c r="Z2" s="2"/>
      <c r="AA2" s="2"/>
      <c r="AB2" s="2"/>
    </row>
    <row r="3" spans="1:28" x14ac:dyDescent="0.45">
      <c r="A3" s="5"/>
      <c r="B3" s="2"/>
      <c r="C3" s="2"/>
      <c r="D3" s="2"/>
      <c r="E3" s="2"/>
      <c r="F3" s="2"/>
      <c r="G3" s="2"/>
      <c r="H3" s="2"/>
      <c r="I3" s="2"/>
      <c r="J3" s="2"/>
      <c r="K3" s="2"/>
      <c r="L3" s="2"/>
      <c r="M3" s="2"/>
      <c r="N3" s="2"/>
      <c r="O3" s="2"/>
      <c r="P3" s="2"/>
      <c r="Q3" s="2"/>
      <c r="R3" s="2"/>
      <c r="S3" s="2"/>
      <c r="T3" s="2"/>
      <c r="U3" s="2"/>
      <c r="V3" s="2"/>
      <c r="W3" s="2"/>
      <c r="X3" s="2"/>
      <c r="Y3" s="2"/>
      <c r="Z3" s="2"/>
      <c r="AA3" s="2"/>
      <c r="AB3" s="2"/>
    </row>
    <row r="4" spans="1:28" x14ac:dyDescent="0.45">
      <c r="A4" s="6" t="s">
        <v>325</v>
      </c>
      <c r="B4" s="2"/>
      <c r="C4" s="2"/>
      <c r="D4" s="2"/>
      <c r="E4" s="2"/>
      <c r="F4" s="2"/>
      <c r="G4" s="2"/>
      <c r="H4" s="2"/>
      <c r="I4" s="2"/>
      <c r="J4" s="2"/>
      <c r="K4" s="2"/>
      <c r="L4" s="2"/>
      <c r="M4" s="2"/>
      <c r="N4" s="2"/>
      <c r="O4" s="2"/>
      <c r="P4" s="2"/>
      <c r="Q4" s="2"/>
      <c r="R4" s="2"/>
      <c r="S4" s="2"/>
      <c r="T4" s="2"/>
      <c r="U4" s="2"/>
      <c r="V4" s="2"/>
      <c r="W4" s="2"/>
      <c r="X4" s="2"/>
      <c r="Y4" s="2"/>
      <c r="Z4" s="2"/>
      <c r="AA4" s="2"/>
      <c r="AB4" s="2"/>
    </row>
    <row r="5" spans="1:28" x14ac:dyDescent="0.45">
      <c r="A5" s="6" t="s">
        <v>326</v>
      </c>
      <c r="B5" s="49">
        <f>Inputs!B14</f>
        <v>1.7112553878419333E-2</v>
      </c>
      <c r="C5" s="2"/>
      <c r="D5" s="2"/>
      <c r="E5" s="2"/>
      <c r="F5" s="2"/>
      <c r="G5" s="2"/>
      <c r="H5" s="2"/>
      <c r="I5" s="2"/>
      <c r="J5" s="2"/>
      <c r="K5" s="2"/>
      <c r="L5" s="2"/>
      <c r="M5" s="2"/>
      <c r="N5" s="2"/>
      <c r="O5" s="2"/>
      <c r="P5" s="2"/>
      <c r="Q5" s="2"/>
      <c r="R5" s="2"/>
      <c r="S5" s="2"/>
      <c r="T5" s="2"/>
      <c r="U5" s="2"/>
      <c r="V5" s="2"/>
      <c r="W5" s="2"/>
      <c r="X5" s="2"/>
      <c r="Y5" s="2"/>
      <c r="Z5" s="2"/>
      <c r="AA5" s="2"/>
      <c r="AB5" s="2"/>
    </row>
    <row r="6" spans="1:28" x14ac:dyDescent="0.45">
      <c r="A6" s="6" t="s">
        <v>327</v>
      </c>
      <c r="B6" s="49">
        <f>Inputs!B25</f>
        <v>0.36060250426475859</v>
      </c>
      <c r="C6" s="2"/>
      <c r="D6" s="2"/>
      <c r="E6" s="2"/>
      <c r="F6" s="2"/>
      <c r="G6" s="2"/>
      <c r="H6" s="2"/>
      <c r="I6" s="2"/>
      <c r="J6" s="2"/>
      <c r="K6" s="2"/>
      <c r="L6" s="2"/>
      <c r="M6" s="2"/>
      <c r="N6" s="2"/>
      <c r="O6" s="2"/>
      <c r="P6" s="2"/>
      <c r="Q6" s="2"/>
      <c r="R6" s="2"/>
      <c r="S6" s="2"/>
      <c r="T6" s="2"/>
      <c r="U6" s="2"/>
      <c r="V6" s="2"/>
      <c r="W6" s="2"/>
      <c r="X6" s="2"/>
      <c r="Y6" s="2"/>
      <c r="Z6" s="2"/>
      <c r="AA6" s="2"/>
      <c r="AB6" s="2"/>
    </row>
    <row r="7" spans="1:28" x14ac:dyDescent="0.45">
      <c r="A7" s="6" t="s">
        <v>328</v>
      </c>
      <c r="B7" s="49">
        <f>WACC!F45</f>
        <v>6.5702930345679006E-2</v>
      </c>
      <c r="C7" s="2"/>
      <c r="D7" s="2"/>
      <c r="E7" s="2"/>
      <c r="F7" s="2"/>
      <c r="G7" s="2"/>
      <c r="H7" s="2"/>
      <c r="I7" s="2"/>
      <c r="J7" s="2"/>
      <c r="K7" s="2"/>
      <c r="L7" s="2"/>
      <c r="M7" s="2"/>
      <c r="N7" s="2"/>
      <c r="O7" s="2"/>
      <c r="P7" s="2"/>
      <c r="Q7" s="2"/>
      <c r="R7" s="2"/>
      <c r="S7" s="2"/>
      <c r="T7" s="2"/>
      <c r="U7" s="2"/>
      <c r="V7" s="2"/>
      <c r="W7" s="2"/>
      <c r="X7" s="2"/>
      <c r="Y7" s="2"/>
      <c r="Z7" s="2"/>
      <c r="AA7" s="2"/>
      <c r="AB7" s="2"/>
    </row>
    <row r="8" spans="1:28" x14ac:dyDescent="0.45">
      <c r="A8" s="6" t="s">
        <v>329</v>
      </c>
      <c r="B8" s="49">
        <f>WACC!C10</f>
        <v>7.2433999999999998E-2</v>
      </c>
    </row>
    <row r="9" spans="1:28" x14ac:dyDescent="0.45">
      <c r="A9" s="5"/>
    </row>
    <row r="10" spans="1:28" s="114" customFormat="1" ht="14.65" thickBot="1" x14ac:dyDescent="0.5">
      <c r="A10" s="105" t="str">
        <f>CONCATENATE("Fiscal Years Ending ",Inputs!B7)</f>
        <v>Fiscal Years Ending 1/31</v>
      </c>
      <c r="B10" s="106" t="s">
        <v>38</v>
      </c>
      <c r="C10" s="106" t="s">
        <v>39</v>
      </c>
      <c r="D10" s="106" t="s">
        <v>40</v>
      </c>
      <c r="E10" s="106" t="s">
        <v>41</v>
      </c>
      <c r="F10" s="106" t="s">
        <v>42</v>
      </c>
      <c r="G10" s="106" t="s">
        <v>43</v>
      </c>
      <c r="H10" s="106" t="s">
        <v>44</v>
      </c>
      <c r="I10" s="106" t="s">
        <v>45</v>
      </c>
      <c r="J10" s="106" t="s">
        <v>46</v>
      </c>
      <c r="K10" s="106" t="s">
        <v>47</v>
      </c>
    </row>
    <row r="11" spans="1:28" s="9" customFormat="1" x14ac:dyDescent="0.45">
      <c r="A11" s="8"/>
    </row>
    <row r="12" spans="1:28" s="9" customFormat="1" x14ac:dyDescent="0.45">
      <c r="A12" s="1" t="s">
        <v>330</v>
      </c>
    </row>
    <row r="13" spans="1:28" s="9" customFormat="1" x14ac:dyDescent="0.45">
      <c r="A13" s="115" t="s">
        <v>331</v>
      </c>
      <c r="B13" s="264">
        <f>Drivers!L62</f>
        <v>10231.62270671712</v>
      </c>
      <c r="C13" s="264">
        <f>Drivers!M62</f>
        <v>15249.331578516336</v>
      </c>
      <c r="D13" s="264">
        <f>Drivers!N62</f>
        <v>16458.528973325185</v>
      </c>
      <c r="E13" s="264">
        <f>Drivers!O62</f>
        <v>16055.728090526136</v>
      </c>
      <c r="F13" s="264">
        <f>Drivers!P62</f>
        <v>16128.301727054153</v>
      </c>
      <c r="G13" s="264">
        <f>Drivers!Q62</f>
        <v>16510.376980360503</v>
      </c>
      <c r="H13" s="264">
        <f>Drivers!R62</f>
        <v>17299.08027508482</v>
      </c>
      <c r="I13" s="264">
        <f>Drivers!S62</f>
        <v>16901.171188094635</v>
      </c>
      <c r="J13" s="264">
        <f>Drivers!T62</f>
        <v>17547.165237020457</v>
      </c>
      <c r="K13" s="264">
        <f>Drivers!U62</f>
        <v>17854.025306445263</v>
      </c>
    </row>
    <row r="14" spans="1:28" s="9" customFormat="1" x14ac:dyDescent="0.45">
      <c r="A14" s="115" t="s">
        <v>332</v>
      </c>
      <c r="B14" s="45"/>
      <c r="C14" s="45"/>
      <c r="D14" s="45"/>
      <c r="E14" s="45"/>
      <c r="F14" s="45"/>
      <c r="G14" s="45"/>
      <c r="H14" s="45"/>
      <c r="I14" s="45"/>
      <c r="J14" s="45"/>
      <c r="K14" s="265">
        <f>Drivers!U25*(1-(DCF_EP!B5/DCF_EP!B6))/(DCF_EP!B7-DCF_EP!B5)</f>
        <v>383874.32156614924</v>
      </c>
      <c r="M14" s="6" t="s">
        <v>333</v>
      </c>
    </row>
    <row r="15" spans="1:28" s="9" customFormat="1" x14ac:dyDescent="0.45">
      <c r="A15" s="115" t="s">
        <v>334</v>
      </c>
      <c r="B15" s="264">
        <f t="shared" ref="B15:J15" si="0">B13/(1+$B$7)^B55</f>
        <v>9600.8206559010941</v>
      </c>
      <c r="C15" s="264">
        <f t="shared" si="0"/>
        <v>13426.984508222815</v>
      </c>
      <c r="D15" s="264">
        <f t="shared" si="0"/>
        <v>13598.234820031226</v>
      </c>
      <c r="E15" s="264">
        <f t="shared" si="0"/>
        <v>12447.592572640277</v>
      </c>
      <c r="F15" s="264">
        <f t="shared" si="0"/>
        <v>11732.966747402668</v>
      </c>
      <c r="G15" s="264">
        <f t="shared" si="0"/>
        <v>11270.418164021652</v>
      </c>
      <c r="H15" s="264">
        <f t="shared" si="0"/>
        <v>11080.768823083332</v>
      </c>
      <c r="I15" s="264">
        <f t="shared" si="0"/>
        <v>10158.451723744958</v>
      </c>
      <c r="J15" s="264">
        <f t="shared" si="0"/>
        <v>9896.4976569325536</v>
      </c>
      <c r="K15" s="264">
        <f>K14/(1+$B$7)^K55</f>
        <v>216502.8523194695</v>
      </c>
    </row>
    <row r="16" spans="1:28" s="9" customFormat="1" x14ac:dyDescent="0.45">
      <c r="A16" s="115"/>
      <c r="B16" s="117"/>
      <c r="C16" s="117"/>
      <c r="D16" s="117"/>
      <c r="E16" s="117"/>
      <c r="F16" s="117"/>
      <c r="G16" s="117"/>
      <c r="H16" s="117"/>
      <c r="I16" s="117"/>
      <c r="J16" s="117"/>
      <c r="K16" s="117"/>
    </row>
    <row r="17" spans="1:28" x14ac:dyDescent="0.45">
      <c r="A17" s="115" t="s">
        <v>335</v>
      </c>
      <c r="B17" s="273">
        <f>SUM(B15:K15)</f>
        <v>319715.5879914501</v>
      </c>
      <c r="C17" s="38"/>
      <c r="D17" s="38"/>
      <c r="E17" s="38"/>
      <c r="F17" s="38"/>
      <c r="G17" s="38"/>
      <c r="H17" s="38"/>
      <c r="I17" s="38"/>
      <c r="J17" s="38"/>
      <c r="K17" s="38"/>
      <c r="L17" s="2"/>
      <c r="M17" s="2"/>
      <c r="N17" s="2"/>
      <c r="O17" s="2"/>
      <c r="P17" s="2"/>
      <c r="Q17" s="2"/>
      <c r="R17" s="2"/>
      <c r="S17" s="2"/>
      <c r="T17" s="2"/>
      <c r="U17" s="2"/>
      <c r="V17" s="2"/>
      <c r="W17" s="2"/>
      <c r="X17" s="2"/>
      <c r="Y17" s="2"/>
      <c r="Z17" s="2"/>
      <c r="AA17" s="2"/>
      <c r="AB17" s="2"/>
    </row>
    <row r="18" spans="1:28" x14ac:dyDescent="0.45">
      <c r="A18" s="115" t="s">
        <v>336</v>
      </c>
      <c r="B18" s="266"/>
      <c r="C18" s="38"/>
      <c r="D18" s="38"/>
      <c r="E18" s="38"/>
      <c r="F18" s="38"/>
      <c r="G18" s="38"/>
      <c r="H18" s="38"/>
      <c r="I18" s="38"/>
      <c r="J18" s="38"/>
      <c r="K18" s="38"/>
      <c r="L18" s="2"/>
      <c r="M18" s="2"/>
      <c r="N18" s="2"/>
      <c r="O18" s="2"/>
      <c r="P18" s="2"/>
      <c r="Q18" s="2"/>
      <c r="R18" s="2"/>
      <c r="S18" s="2"/>
      <c r="T18" s="2"/>
      <c r="U18" s="2"/>
      <c r="V18" s="2"/>
      <c r="W18" s="2"/>
      <c r="X18" s="2"/>
      <c r="Y18" s="2"/>
      <c r="Z18" s="2"/>
      <c r="AA18" s="2"/>
      <c r="AB18" s="2"/>
    </row>
    <row r="19" spans="1:28" x14ac:dyDescent="0.45">
      <c r="A19" s="267" t="s">
        <v>337</v>
      </c>
      <c r="B19" s="266">
        <f>BS!K7-(Inputs!B22*IS!K5)</f>
        <v>5724.1583412659538</v>
      </c>
      <c r="C19" s="38"/>
      <c r="D19" s="38"/>
      <c r="E19" s="38"/>
      <c r="F19" s="38"/>
      <c r="G19" s="38"/>
      <c r="H19" s="38"/>
      <c r="I19" s="38"/>
      <c r="J19" s="38"/>
      <c r="K19" s="38"/>
      <c r="L19" s="2"/>
      <c r="M19" s="2"/>
      <c r="N19" s="2"/>
      <c r="O19" s="2"/>
      <c r="P19" s="2"/>
      <c r="Q19" s="2"/>
      <c r="R19" s="2"/>
      <c r="S19" s="2"/>
      <c r="T19" s="2"/>
      <c r="U19" s="2"/>
      <c r="V19" s="2"/>
      <c r="W19" s="2"/>
      <c r="X19" s="2"/>
      <c r="Y19" s="2"/>
      <c r="Z19" s="2"/>
      <c r="AA19" s="2"/>
      <c r="AB19" s="2"/>
    </row>
    <row r="20" spans="1:28" x14ac:dyDescent="0.45">
      <c r="A20" s="267" t="s">
        <v>338</v>
      </c>
      <c r="B20" s="266">
        <f>BS!K18</f>
        <v>4311</v>
      </c>
      <c r="C20" s="38"/>
      <c r="D20" s="38"/>
      <c r="E20" s="38"/>
      <c r="F20" s="38"/>
      <c r="G20" s="38"/>
      <c r="H20" s="38"/>
      <c r="I20" s="38"/>
      <c r="J20" s="38"/>
      <c r="K20" s="38"/>
      <c r="L20" s="2"/>
      <c r="M20" s="2"/>
      <c r="N20" s="2"/>
      <c r="O20" s="2"/>
      <c r="P20" s="2"/>
      <c r="Q20" s="2"/>
      <c r="R20" s="2"/>
      <c r="S20" s="2"/>
      <c r="T20" s="2"/>
      <c r="U20" s="2"/>
      <c r="V20" s="2"/>
      <c r="W20" s="2"/>
      <c r="X20" s="2"/>
      <c r="Y20" s="2"/>
      <c r="Z20" s="2"/>
      <c r="AA20" s="2"/>
      <c r="AB20" s="2"/>
    </row>
    <row r="21" spans="1:28" s="1" customFormat="1" x14ac:dyDescent="0.45">
      <c r="A21" s="267" t="s">
        <v>339</v>
      </c>
      <c r="B21" s="266">
        <f>-Drivers!K49</f>
        <v>-6207.9182911732196</v>
      </c>
      <c r="C21" s="119"/>
      <c r="D21" s="119"/>
      <c r="E21" s="119"/>
      <c r="F21" s="119"/>
      <c r="G21" s="119"/>
      <c r="H21" s="119"/>
      <c r="I21" s="119"/>
      <c r="J21" s="119"/>
      <c r="K21" s="119"/>
    </row>
    <row r="22" spans="1:28" s="1" customFormat="1" x14ac:dyDescent="0.45">
      <c r="A22" s="267" t="s">
        <v>340</v>
      </c>
      <c r="B22" s="108">
        <f>-BS!K37</f>
        <v>-35822</v>
      </c>
      <c r="C22" s="119"/>
      <c r="D22" s="119"/>
      <c r="E22" s="119"/>
      <c r="F22" s="119"/>
      <c r="G22" s="119"/>
      <c r="H22" s="119"/>
      <c r="I22" s="119"/>
      <c r="J22" s="119"/>
      <c r="K22" s="119"/>
    </row>
    <row r="23" spans="1:28" s="1" customFormat="1" x14ac:dyDescent="0.45">
      <c r="A23" s="271" t="s">
        <v>341</v>
      </c>
      <c r="B23" s="109">
        <f>-1*(ESOP!F22)</f>
        <v>-782.48222786253052</v>
      </c>
      <c r="C23" s="119"/>
      <c r="D23" s="119"/>
      <c r="E23" s="119"/>
      <c r="F23" s="119"/>
      <c r="G23" s="119"/>
      <c r="H23" s="119"/>
      <c r="I23" s="119"/>
      <c r="J23" s="119"/>
      <c r="K23" s="119"/>
    </row>
    <row r="24" spans="1:28" s="1" customFormat="1" x14ac:dyDescent="0.45">
      <c r="A24" s="115" t="s">
        <v>342</v>
      </c>
      <c r="B24" s="108">
        <f>SUM(B17:B23)</f>
        <v>286938.34581368032</v>
      </c>
      <c r="C24" s="119"/>
      <c r="D24" s="119"/>
      <c r="E24" s="119"/>
      <c r="F24" s="119"/>
      <c r="G24" s="119"/>
      <c r="H24" s="119"/>
      <c r="I24" s="119"/>
      <c r="J24" s="119"/>
      <c r="K24" s="119"/>
    </row>
    <row r="25" spans="1:28" s="1" customFormat="1" x14ac:dyDescent="0.45">
      <c r="A25" s="115" t="s">
        <v>343</v>
      </c>
      <c r="B25" s="272">
        <f>IS!K27</f>
        <v>1077</v>
      </c>
    </row>
    <row r="26" spans="1:28" s="1" customFormat="1" ht="14.65" thickBot="1" x14ac:dyDescent="0.5">
      <c r="A26" s="115" t="s">
        <v>344</v>
      </c>
      <c r="B26" s="14">
        <f>B24/B25</f>
        <v>266.42371941845897</v>
      </c>
    </row>
    <row r="27" spans="1:28" ht="14.65" thickBot="1" x14ac:dyDescent="0.5">
      <c r="A27" s="116" t="s">
        <v>345</v>
      </c>
      <c r="B27" s="123">
        <f>B26*(1+$B$8-$B$63)^$B$62</f>
        <v>267.39374556210458</v>
      </c>
      <c r="C27" s="2"/>
      <c r="D27" s="2"/>
      <c r="E27" s="2"/>
      <c r="F27" s="2"/>
      <c r="G27" s="2"/>
      <c r="H27" s="2"/>
      <c r="I27" s="2"/>
      <c r="J27" s="2"/>
      <c r="K27" s="2"/>
      <c r="L27" s="2"/>
      <c r="M27" s="2"/>
      <c r="N27" s="2"/>
      <c r="O27" s="2"/>
      <c r="P27" s="2"/>
      <c r="Q27" s="2"/>
      <c r="R27" s="2"/>
      <c r="S27" s="2"/>
      <c r="T27" s="2"/>
      <c r="U27" s="2"/>
      <c r="V27" s="2"/>
      <c r="W27" s="2"/>
      <c r="X27" s="2"/>
      <c r="Y27" s="2"/>
      <c r="Z27" s="2"/>
      <c r="AA27" s="2"/>
      <c r="AB27" s="2"/>
    </row>
    <row r="28" spans="1:28" x14ac:dyDescent="0.45">
      <c r="A28" s="116"/>
      <c r="B28" s="2"/>
      <c r="C28" s="2"/>
      <c r="D28" s="2"/>
      <c r="E28" s="2"/>
      <c r="F28" s="2"/>
      <c r="G28" s="2"/>
      <c r="H28" s="2"/>
      <c r="I28" s="2"/>
      <c r="J28" s="2"/>
      <c r="K28" s="47"/>
      <c r="L28" s="47"/>
      <c r="M28" s="2"/>
      <c r="N28" s="2"/>
      <c r="O28" s="2"/>
      <c r="P28" s="2"/>
      <c r="Q28" s="2"/>
      <c r="R28" s="2"/>
      <c r="S28" s="2"/>
      <c r="T28" s="2"/>
      <c r="U28" s="2"/>
      <c r="V28" s="2"/>
      <c r="W28" s="2"/>
      <c r="X28" s="2"/>
      <c r="Y28" s="2"/>
      <c r="Z28" s="2"/>
      <c r="AA28" s="2"/>
      <c r="AB28" s="2"/>
    </row>
    <row r="29" spans="1:28" s="1" customFormat="1" x14ac:dyDescent="0.45">
      <c r="A29" s="1" t="s">
        <v>346</v>
      </c>
    </row>
    <row r="30" spans="1:28" s="9" customFormat="1" x14ac:dyDescent="0.45">
      <c r="A30" s="115" t="s">
        <v>347</v>
      </c>
      <c r="B30" s="264">
        <f>Drivers!L72</f>
        <v>14180.794361106255</v>
      </c>
      <c r="C30" s="264">
        <f>Drivers!M72</f>
        <v>14166.901694362161</v>
      </c>
      <c r="D30" s="264">
        <f>Drivers!N72</f>
        <v>14451.725600276639</v>
      </c>
      <c r="E30" s="264">
        <f>Drivers!O72</f>
        <v>14798.651257249363</v>
      </c>
      <c r="F30" s="264">
        <f>Drivers!P72</f>
        <v>14991.734169286045</v>
      </c>
      <c r="G30" s="264">
        <f>Drivers!Q72</f>
        <v>15175.83546154545</v>
      </c>
      <c r="H30" s="264">
        <f>Drivers!R72</f>
        <v>15370.942680072154</v>
      </c>
      <c r="I30" s="264">
        <f>Drivers!S72</f>
        <v>15603.409196769884</v>
      </c>
      <c r="J30" s="264">
        <f>Drivers!T72</f>
        <v>15795.036506268472</v>
      </c>
      <c r="K30" s="264">
        <f>Drivers!U72</f>
        <v>16013.985672116145</v>
      </c>
    </row>
    <row r="31" spans="1:28" s="9" customFormat="1" x14ac:dyDescent="0.45">
      <c r="A31" s="115" t="s">
        <v>332</v>
      </c>
      <c r="B31" s="311"/>
      <c r="C31" s="311"/>
      <c r="D31" s="311"/>
      <c r="E31" s="311"/>
      <c r="F31" s="311"/>
      <c r="G31" s="311"/>
      <c r="H31" s="311"/>
      <c r="I31" s="311"/>
      <c r="J31" s="311"/>
      <c r="K31" s="265">
        <f>(K30/DCF_EP!B7) + (Drivers!U60*(B5/DCF_EP!B6)*(DCF_EP!B6-DCF_EP!B7))/(DCF_EP!B7*(DCF_EP!B7-B5))</f>
        <v>329571.13808135263</v>
      </c>
      <c r="M31" s="6" t="s">
        <v>348</v>
      </c>
    </row>
    <row r="32" spans="1:28" s="9" customFormat="1" x14ac:dyDescent="0.45">
      <c r="A32" s="115" t="s">
        <v>349</v>
      </c>
      <c r="B32" s="264">
        <f t="shared" ref="B32:J32" si="1">B30/(1+$B$7)^B55</f>
        <v>13306.517189088023</v>
      </c>
      <c r="C32" s="264">
        <f t="shared" si="1"/>
        <v>12473.908682509176</v>
      </c>
      <c r="D32" s="264">
        <f t="shared" si="1"/>
        <v>11940.189708674501</v>
      </c>
      <c r="E32" s="264">
        <f t="shared" si="1"/>
        <v>11473.013272037451</v>
      </c>
      <c r="F32" s="264">
        <f t="shared" si="1"/>
        <v>10906.140117596953</v>
      </c>
      <c r="G32" s="264">
        <f t="shared" si="1"/>
        <v>10359.424975181344</v>
      </c>
      <c r="H32" s="264">
        <f t="shared" si="1"/>
        <v>9845.7177909077818</v>
      </c>
      <c r="I32" s="264">
        <f t="shared" si="1"/>
        <v>9378.4316653084152</v>
      </c>
      <c r="J32" s="264">
        <f t="shared" si="1"/>
        <v>8908.3073911939046</v>
      </c>
      <c r="K32" s="264">
        <f>K31/(1+$B$7)^K55</f>
        <v>185876.17724904534</v>
      </c>
    </row>
    <row r="33" spans="1:28" s="9" customFormat="1" x14ac:dyDescent="0.45">
      <c r="A33" s="115"/>
      <c r="B33" s="312"/>
      <c r="C33" s="312"/>
      <c r="D33" s="312"/>
      <c r="E33" s="312"/>
      <c r="F33" s="312"/>
      <c r="G33" s="312"/>
      <c r="H33" s="312"/>
      <c r="I33" s="312"/>
      <c r="J33" s="312"/>
      <c r="K33" s="312"/>
    </row>
    <row r="34" spans="1:28" s="9" customFormat="1" x14ac:dyDescent="0.45">
      <c r="A34" s="115" t="s">
        <v>350</v>
      </c>
      <c r="B34" s="264">
        <f>SUM(B32:K32)</f>
        <v>284467.8280415429</v>
      </c>
      <c r="C34" s="312"/>
      <c r="D34" s="312"/>
      <c r="E34" s="312"/>
      <c r="F34" s="312"/>
      <c r="G34" s="312"/>
      <c r="H34" s="312"/>
      <c r="I34" s="312"/>
      <c r="J34" s="312"/>
      <c r="K34" s="312"/>
    </row>
    <row r="35" spans="1:28" s="9" customFormat="1" x14ac:dyDescent="0.45">
      <c r="A35" s="115" t="s">
        <v>351</v>
      </c>
      <c r="B35" s="265">
        <f>Drivers!K58</f>
        <v>35247.759949907268</v>
      </c>
      <c r="C35" s="312"/>
      <c r="D35" s="312"/>
      <c r="E35" s="312"/>
      <c r="F35" s="312"/>
      <c r="G35" s="312"/>
      <c r="H35" s="312"/>
      <c r="I35" s="312"/>
      <c r="J35" s="312"/>
      <c r="K35" s="312"/>
    </row>
    <row r="36" spans="1:28" x14ac:dyDescent="0.45">
      <c r="A36" s="115" t="s">
        <v>335</v>
      </c>
      <c r="B36" s="266">
        <f>B34+B35</f>
        <v>319715.58799145016</v>
      </c>
      <c r="C36" s="31"/>
      <c r="D36" s="31"/>
      <c r="E36" s="31"/>
      <c r="F36" s="31"/>
      <c r="G36" s="31"/>
      <c r="H36" s="31"/>
      <c r="I36" s="31"/>
      <c r="J36" s="31"/>
      <c r="K36" s="31"/>
      <c r="L36" s="2"/>
      <c r="M36" s="2"/>
      <c r="N36" s="2"/>
      <c r="O36" s="2"/>
      <c r="P36" s="2"/>
      <c r="Q36" s="2"/>
      <c r="R36" s="2"/>
      <c r="S36" s="2"/>
      <c r="T36" s="2"/>
      <c r="U36" s="2"/>
      <c r="V36" s="2"/>
      <c r="W36" s="2"/>
      <c r="X36" s="2"/>
      <c r="Y36" s="2"/>
      <c r="Z36" s="2"/>
      <c r="AA36" s="2"/>
      <c r="AB36" s="2"/>
    </row>
    <row r="37" spans="1:28" x14ac:dyDescent="0.45">
      <c r="A37" s="115" t="s">
        <v>336</v>
      </c>
      <c r="B37" s="118"/>
      <c r="C37" s="38"/>
      <c r="D37" s="38"/>
      <c r="E37" s="38"/>
      <c r="F37" s="38"/>
      <c r="G37" s="38"/>
      <c r="H37" s="38"/>
      <c r="I37" s="38"/>
      <c r="J37" s="38"/>
      <c r="K37" s="38"/>
      <c r="L37" s="2"/>
      <c r="M37" s="2"/>
      <c r="N37" s="2"/>
      <c r="O37" s="2"/>
      <c r="P37" s="2"/>
      <c r="Q37" s="2"/>
      <c r="R37" s="2"/>
      <c r="S37" s="2"/>
      <c r="T37" s="2"/>
      <c r="U37" s="2"/>
      <c r="V37" s="2"/>
      <c r="W37" s="2"/>
      <c r="X37" s="2"/>
      <c r="Y37" s="2"/>
      <c r="Z37" s="2"/>
      <c r="AA37" s="2"/>
      <c r="AB37" s="2"/>
    </row>
    <row r="38" spans="1:28" x14ac:dyDescent="0.45">
      <c r="A38" s="267" t="s">
        <v>337</v>
      </c>
      <c r="B38" s="266">
        <f>B19</f>
        <v>5724.1583412659538</v>
      </c>
      <c r="C38" s="38"/>
      <c r="D38" s="38"/>
      <c r="E38" s="38"/>
      <c r="F38" s="38"/>
      <c r="G38" s="38"/>
      <c r="H38" s="38"/>
      <c r="I38" s="38"/>
      <c r="J38" s="38"/>
      <c r="K38" s="38"/>
      <c r="L38" s="2"/>
      <c r="M38" s="2"/>
      <c r="N38" s="2"/>
      <c r="O38" s="2"/>
      <c r="P38" s="2"/>
      <c r="Q38" s="2"/>
      <c r="R38" s="2"/>
      <c r="S38" s="2"/>
      <c r="T38" s="2"/>
      <c r="U38" s="2"/>
      <c r="V38" s="2"/>
      <c r="W38" s="2"/>
      <c r="X38" s="2"/>
      <c r="Y38" s="2"/>
      <c r="Z38" s="2"/>
      <c r="AA38" s="2"/>
      <c r="AB38" s="2"/>
    </row>
    <row r="39" spans="1:28" x14ac:dyDescent="0.45">
      <c r="A39" s="267" t="s">
        <v>338</v>
      </c>
      <c r="B39" s="266">
        <f>B20</f>
        <v>4311</v>
      </c>
      <c r="C39" s="38"/>
      <c r="D39" s="38"/>
      <c r="E39" s="38"/>
      <c r="F39" s="38"/>
      <c r="G39" s="38"/>
      <c r="H39" s="38"/>
      <c r="I39" s="38"/>
      <c r="J39" s="38"/>
      <c r="K39" s="38"/>
      <c r="L39" s="2"/>
      <c r="M39" s="2"/>
      <c r="N39" s="2"/>
      <c r="O39" s="2"/>
      <c r="P39" s="2"/>
      <c r="Q39" s="2"/>
      <c r="R39" s="2"/>
      <c r="S39" s="2"/>
      <c r="T39" s="2"/>
      <c r="U39" s="2"/>
      <c r="V39" s="2"/>
      <c r="W39" s="2"/>
      <c r="X39" s="2"/>
      <c r="Y39" s="2"/>
      <c r="Z39" s="2"/>
      <c r="AA39" s="2"/>
      <c r="AB39" s="2"/>
    </row>
    <row r="40" spans="1:28" x14ac:dyDescent="0.45">
      <c r="A40" s="267" t="s">
        <v>339</v>
      </c>
      <c r="B40" s="266">
        <f>B21</f>
        <v>-6207.9182911732196</v>
      </c>
      <c r="C40" s="38"/>
      <c r="D40" s="38"/>
      <c r="E40" s="38"/>
      <c r="F40" s="38"/>
      <c r="G40" s="38"/>
      <c r="H40" s="38"/>
      <c r="I40" s="38"/>
      <c r="J40" s="38"/>
      <c r="K40" s="38"/>
      <c r="L40" s="2"/>
      <c r="M40" s="2"/>
      <c r="N40" s="2"/>
      <c r="O40" s="2"/>
      <c r="P40" s="2"/>
      <c r="Q40" s="2"/>
      <c r="R40" s="2"/>
      <c r="S40" s="2"/>
      <c r="T40" s="2"/>
      <c r="U40" s="2"/>
      <c r="V40" s="2"/>
      <c r="W40" s="2"/>
      <c r="X40" s="2"/>
      <c r="Y40" s="2"/>
      <c r="Z40" s="2"/>
      <c r="AA40" s="2"/>
      <c r="AB40" s="2"/>
    </row>
    <row r="41" spans="1:28" s="1" customFormat="1" x14ac:dyDescent="0.45">
      <c r="A41" s="267" t="s">
        <v>340</v>
      </c>
      <c r="B41" s="266">
        <f>B22</f>
        <v>-35822</v>
      </c>
      <c r="C41" s="119"/>
      <c r="D41" s="119"/>
      <c r="E41" s="119"/>
      <c r="F41" s="119"/>
      <c r="G41" s="119"/>
      <c r="H41" s="119"/>
      <c r="I41" s="119"/>
      <c r="J41" s="119"/>
      <c r="K41" s="119"/>
    </row>
    <row r="42" spans="1:28" s="1" customFormat="1" x14ac:dyDescent="0.45">
      <c r="A42" s="271" t="s">
        <v>341</v>
      </c>
      <c r="B42" s="109">
        <f>B23</f>
        <v>-782.48222786253052</v>
      </c>
      <c r="C42" s="119"/>
      <c r="D42" s="119"/>
      <c r="E42" s="119"/>
      <c r="F42" s="119"/>
      <c r="G42" s="119"/>
      <c r="H42" s="119"/>
      <c r="I42" s="119"/>
      <c r="J42" s="119"/>
      <c r="K42" s="119"/>
    </row>
    <row r="43" spans="1:28" s="1" customFormat="1" x14ac:dyDescent="0.45">
      <c r="A43" s="116"/>
      <c r="B43" s="120"/>
      <c r="C43" s="119"/>
      <c r="D43" s="119"/>
      <c r="E43" s="119"/>
      <c r="F43" s="119"/>
      <c r="G43" s="119"/>
      <c r="H43" s="119"/>
      <c r="I43" s="119"/>
      <c r="J43" s="119"/>
      <c r="K43" s="119"/>
    </row>
    <row r="44" spans="1:28" s="1" customFormat="1" x14ac:dyDescent="0.45">
      <c r="A44" s="115" t="s">
        <v>342</v>
      </c>
      <c r="B44" s="121">
        <f>SUM(B36:B43)</f>
        <v>286938.34581368038</v>
      </c>
      <c r="C44" s="119"/>
      <c r="D44" s="119"/>
      <c r="E44" s="119"/>
      <c r="F44" s="119"/>
      <c r="G44" s="119"/>
      <c r="H44" s="119"/>
      <c r="I44" s="119"/>
      <c r="J44" s="119"/>
      <c r="K44" s="119"/>
    </row>
    <row r="45" spans="1:28" s="1" customFormat="1" x14ac:dyDescent="0.45">
      <c r="A45" s="115" t="s">
        <v>343</v>
      </c>
      <c r="B45" s="122">
        <f>IS!K27</f>
        <v>1077</v>
      </c>
    </row>
    <row r="46" spans="1:28" s="1" customFormat="1" ht="14.65" thickBot="1" x14ac:dyDescent="0.5">
      <c r="A46" s="115" t="s">
        <v>344</v>
      </c>
      <c r="B46" s="31">
        <f>B44/B45</f>
        <v>266.42371941845903</v>
      </c>
    </row>
    <row r="47" spans="1:28" ht="14.65" thickBot="1" x14ac:dyDescent="0.5">
      <c r="A47" s="116" t="s">
        <v>345</v>
      </c>
      <c r="B47" s="123">
        <f>B46*(1+$B$8-$B$63)^$B$62</f>
        <v>267.39374556210464</v>
      </c>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x14ac:dyDescent="0.45">
      <c r="A48" s="116"/>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s="1" customFormat="1" x14ac:dyDescent="0.45">
      <c r="A49" s="4"/>
    </row>
    <row r="50" spans="1:28" x14ac:dyDescent="0.45">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spans="1:28" x14ac:dyDescent="0.45">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spans="1:28" s="1" customFormat="1" x14ac:dyDescent="0.45">
      <c r="B52" s="51"/>
    </row>
    <row r="53" spans="1:28" x14ac:dyDescent="0.45">
      <c r="A53" s="69" t="s">
        <v>352</v>
      </c>
      <c r="B53" s="110"/>
      <c r="C53" s="110"/>
      <c r="D53" s="2"/>
      <c r="E53" s="2"/>
      <c r="F53" s="2"/>
      <c r="G53" s="2"/>
      <c r="H53" s="2"/>
      <c r="I53" s="2"/>
      <c r="J53" s="2"/>
      <c r="K53" s="2"/>
      <c r="L53" s="2"/>
      <c r="M53" s="2"/>
      <c r="N53" s="2"/>
      <c r="O53" s="2"/>
      <c r="P53" s="2"/>
      <c r="Q53" s="2"/>
      <c r="R53" s="2"/>
      <c r="S53" s="2"/>
      <c r="T53" s="2"/>
      <c r="U53" s="2"/>
      <c r="V53" s="2"/>
      <c r="W53" s="2"/>
      <c r="X53" s="2"/>
      <c r="Y53" s="2"/>
      <c r="Z53" s="2"/>
      <c r="AA53" s="2"/>
      <c r="AB53" s="2"/>
    </row>
    <row r="54" spans="1:28" x14ac:dyDescent="0.4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spans="1:28" x14ac:dyDescent="0.45">
      <c r="A55" s="2" t="s">
        <v>353</v>
      </c>
      <c r="B55" s="2">
        <v>1</v>
      </c>
      <c r="C55" s="2">
        <v>2</v>
      </c>
      <c r="D55" s="2">
        <v>3</v>
      </c>
      <c r="E55" s="2">
        <v>4</v>
      </c>
      <c r="F55" s="2">
        <v>5</v>
      </c>
      <c r="G55" s="2">
        <v>6</v>
      </c>
      <c r="H55" s="2">
        <v>7</v>
      </c>
      <c r="I55" s="2">
        <v>8</v>
      </c>
      <c r="J55" s="2">
        <v>9</v>
      </c>
      <c r="K55" s="2">
        <v>9</v>
      </c>
      <c r="L55" s="2"/>
      <c r="M55" s="2"/>
      <c r="N55" s="2"/>
      <c r="O55" s="2"/>
      <c r="P55" s="2"/>
      <c r="Q55" s="2"/>
      <c r="R55" s="2"/>
      <c r="S55" s="2"/>
      <c r="T55" s="2"/>
      <c r="U55" s="2"/>
      <c r="V55" s="2"/>
      <c r="W55" s="2"/>
      <c r="X55" s="2"/>
      <c r="Y55" s="2"/>
      <c r="Z55" s="2"/>
      <c r="AA55" s="2"/>
      <c r="AB55" s="2"/>
    </row>
    <row r="56" spans="1:28" x14ac:dyDescent="0.4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spans="1:28" x14ac:dyDescent="0.45">
      <c r="A57" s="2" t="s">
        <v>354</v>
      </c>
      <c r="B57" s="23">
        <f>Inputs!B6</f>
        <v>44619</v>
      </c>
      <c r="C57" s="2"/>
      <c r="D57" s="2"/>
      <c r="E57" s="2"/>
      <c r="F57" s="2"/>
      <c r="G57" s="2"/>
      <c r="H57" s="2"/>
      <c r="I57" s="2"/>
      <c r="J57" s="2"/>
      <c r="K57" s="2"/>
      <c r="L57" s="2"/>
      <c r="M57" s="2"/>
      <c r="N57" s="2"/>
      <c r="O57" s="2"/>
      <c r="P57" s="2"/>
      <c r="Q57" s="2"/>
      <c r="R57" s="2"/>
      <c r="S57" s="2"/>
      <c r="T57" s="2"/>
      <c r="U57" s="2"/>
      <c r="V57" s="2"/>
      <c r="W57" s="2"/>
      <c r="X57" s="2"/>
      <c r="Y57" s="2"/>
      <c r="Z57" s="2"/>
      <c r="AA57" s="2"/>
      <c r="AB57" s="2"/>
    </row>
    <row r="58" spans="1:28" x14ac:dyDescent="0.45">
      <c r="A58" s="2" t="s">
        <v>355</v>
      </c>
      <c r="B58" s="23">
        <f>Inputs!B9</f>
        <v>44956</v>
      </c>
      <c r="C58" s="2"/>
      <c r="D58" s="2"/>
      <c r="E58" s="2"/>
      <c r="F58" s="2"/>
      <c r="G58" s="2"/>
      <c r="H58" s="2"/>
      <c r="I58" s="2"/>
      <c r="J58" s="2"/>
      <c r="K58" s="2"/>
      <c r="L58" s="2"/>
      <c r="M58" s="2"/>
      <c r="N58" s="2"/>
      <c r="O58" s="2"/>
      <c r="P58" s="2"/>
      <c r="Q58" s="2"/>
      <c r="R58" s="2"/>
      <c r="S58" s="2"/>
      <c r="T58" s="2"/>
      <c r="U58" s="2"/>
      <c r="V58" s="2"/>
      <c r="W58" s="2"/>
      <c r="X58" s="2"/>
      <c r="Y58" s="2"/>
      <c r="Z58" s="2"/>
      <c r="AA58" s="2"/>
      <c r="AB58" s="2"/>
    </row>
    <row r="59" spans="1:28" x14ac:dyDescent="0.45">
      <c r="A59" s="2" t="s">
        <v>356</v>
      </c>
      <c r="B59" s="321" t="str">
        <f>Inputs!B8</f>
        <v>2/02/2022</v>
      </c>
      <c r="C59" s="2"/>
      <c r="D59" s="2"/>
      <c r="E59" s="2"/>
      <c r="F59" s="2"/>
      <c r="G59" s="2"/>
      <c r="H59" s="2"/>
      <c r="I59" s="2"/>
      <c r="J59" s="2"/>
      <c r="K59" s="2"/>
      <c r="L59" s="2"/>
      <c r="M59" s="2"/>
      <c r="N59" s="2"/>
      <c r="O59" s="2"/>
      <c r="P59" s="2"/>
      <c r="Q59" s="2"/>
      <c r="R59" s="2"/>
      <c r="S59" s="2"/>
      <c r="T59" s="2"/>
      <c r="U59" s="2"/>
      <c r="V59" s="2"/>
      <c r="W59" s="2"/>
      <c r="X59" s="2"/>
      <c r="Y59" s="2"/>
      <c r="Z59" s="2"/>
      <c r="AA59" s="2"/>
      <c r="AB59" s="2"/>
    </row>
    <row r="60" spans="1:28" x14ac:dyDescent="0.45">
      <c r="A60" s="2" t="s">
        <v>357</v>
      </c>
      <c r="B60" s="24">
        <f>B58-B59</f>
        <v>362</v>
      </c>
      <c r="C60" s="2"/>
      <c r="D60" s="2"/>
      <c r="E60" s="2"/>
      <c r="F60" s="2"/>
      <c r="G60" s="2"/>
      <c r="H60" s="2"/>
      <c r="I60" s="2"/>
      <c r="J60" s="2"/>
      <c r="K60" s="2"/>
      <c r="L60" s="2"/>
      <c r="M60" s="2"/>
      <c r="N60" s="2"/>
      <c r="O60" s="2"/>
      <c r="P60" s="2"/>
      <c r="Q60" s="2"/>
      <c r="R60" s="2"/>
      <c r="S60" s="2"/>
      <c r="T60" s="2"/>
      <c r="U60" s="2"/>
      <c r="V60" s="2"/>
      <c r="W60" s="2"/>
      <c r="X60" s="2"/>
      <c r="Y60" s="2"/>
      <c r="Z60" s="2"/>
      <c r="AA60" s="2"/>
      <c r="AB60" s="2"/>
    </row>
    <row r="61" spans="1:28" x14ac:dyDescent="0.45">
      <c r="A61" s="2" t="s">
        <v>358</v>
      </c>
      <c r="B61" s="24">
        <f>B57-B59</f>
        <v>25</v>
      </c>
      <c r="C61" s="2"/>
      <c r="D61" s="2"/>
      <c r="E61" s="2"/>
      <c r="F61" s="2"/>
      <c r="G61" s="2"/>
      <c r="H61" s="2"/>
      <c r="I61" s="2"/>
      <c r="J61" s="2"/>
      <c r="K61" s="2"/>
      <c r="L61" s="2"/>
      <c r="M61" s="2"/>
      <c r="N61" s="2"/>
      <c r="O61" s="2"/>
      <c r="P61" s="2"/>
      <c r="Q61" s="2"/>
      <c r="R61" s="2"/>
      <c r="S61" s="2"/>
      <c r="T61" s="2"/>
      <c r="U61" s="2"/>
      <c r="V61" s="2"/>
      <c r="W61" s="2"/>
      <c r="X61" s="2"/>
      <c r="Y61" s="2"/>
      <c r="Z61" s="2"/>
      <c r="AA61" s="2"/>
      <c r="AB61" s="2"/>
    </row>
    <row r="62" spans="1:28" x14ac:dyDescent="0.45">
      <c r="A62" s="2" t="s">
        <v>359</v>
      </c>
      <c r="B62" s="25">
        <f>B61/B60</f>
        <v>6.9060773480662987E-2</v>
      </c>
      <c r="C62" s="2"/>
      <c r="D62" s="2"/>
      <c r="E62" s="2"/>
      <c r="F62" s="2"/>
      <c r="G62" s="2"/>
      <c r="H62" s="2"/>
      <c r="I62" s="2"/>
      <c r="J62" s="2"/>
      <c r="K62" s="2"/>
      <c r="L62" s="2"/>
      <c r="M62" s="2"/>
      <c r="N62" s="2"/>
      <c r="O62" s="2"/>
      <c r="P62" s="2"/>
      <c r="Q62" s="2"/>
      <c r="R62" s="2"/>
      <c r="S62" s="2"/>
      <c r="T62" s="2"/>
      <c r="U62" s="2"/>
      <c r="V62" s="2"/>
      <c r="W62" s="2"/>
      <c r="X62" s="2"/>
      <c r="Y62" s="2"/>
      <c r="Z62" s="2"/>
      <c r="AA62" s="2"/>
      <c r="AB62" s="2"/>
    </row>
    <row r="63" spans="1:28" x14ac:dyDescent="0.45">
      <c r="A63" s="2" t="s">
        <v>360</v>
      </c>
      <c r="B63" s="49">
        <f>Inputs!B16</f>
        <v>1.84E-2</v>
      </c>
      <c r="C63" s="2"/>
      <c r="D63" s="2"/>
      <c r="E63" s="2"/>
      <c r="F63" s="2"/>
      <c r="G63" s="2"/>
      <c r="H63" s="2"/>
      <c r="I63" s="2"/>
      <c r="J63" s="2"/>
      <c r="K63" s="2"/>
      <c r="L63" s="2"/>
      <c r="M63" s="2"/>
      <c r="N63" s="2"/>
      <c r="O63" s="2"/>
      <c r="P63" s="2"/>
      <c r="Q63" s="2"/>
      <c r="R63" s="2"/>
      <c r="S63" s="2"/>
      <c r="T63" s="2"/>
      <c r="U63" s="2"/>
      <c r="V63" s="2"/>
      <c r="W63" s="2"/>
      <c r="X63" s="2"/>
      <c r="Y63" s="2"/>
      <c r="Z63" s="2"/>
      <c r="AA63" s="2"/>
      <c r="AB63" s="2"/>
    </row>
    <row r="64" spans="1:28" x14ac:dyDescent="0.4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spans="2:28" x14ac:dyDescent="0.45">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spans="2:28" x14ac:dyDescent="0.45">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spans="2:28" x14ac:dyDescent="0.45">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spans="2:28" x14ac:dyDescent="0.45">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spans="2:28" x14ac:dyDescent="0.45">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spans="2:28" x14ac:dyDescent="0.45">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spans="2:28" x14ac:dyDescent="0.45">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spans="2:28" x14ac:dyDescent="0.45">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spans="2:28" x14ac:dyDescent="0.45">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spans="2:28" x14ac:dyDescent="0.45">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spans="2:28" x14ac:dyDescent="0.45">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spans="2:28" x14ac:dyDescent="0.45">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spans="2:28" x14ac:dyDescent="0.45">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spans="2:28" x14ac:dyDescent="0.45">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spans="2:28" x14ac:dyDescent="0.45">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spans="2:28" x14ac:dyDescent="0.45">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spans="2:28" x14ac:dyDescent="0.45">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spans="2:28" x14ac:dyDescent="0.45">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spans="2:28" x14ac:dyDescent="0.45">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spans="2:28" x14ac:dyDescent="0.45">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spans="2:28" x14ac:dyDescent="0.45">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spans="2:28" x14ac:dyDescent="0.45">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spans="2:28" x14ac:dyDescent="0.45">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spans="2:28" x14ac:dyDescent="0.45">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spans="2:28" x14ac:dyDescent="0.45">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spans="2:28" x14ac:dyDescent="0.45">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spans="2:28" x14ac:dyDescent="0.45">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spans="2:28" x14ac:dyDescent="0.45">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spans="2:28" x14ac:dyDescent="0.45">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spans="2:28" x14ac:dyDescent="0.45">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spans="2:28" x14ac:dyDescent="0.45">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spans="2:28" x14ac:dyDescent="0.45">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spans="2:28" x14ac:dyDescent="0.45">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spans="2:28" x14ac:dyDescent="0.45">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spans="2:28" x14ac:dyDescent="0.45">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spans="2:28" x14ac:dyDescent="0.45">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spans="2:28" x14ac:dyDescent="0.45">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spans="2:28" x14ac:dyDescent="0.45">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spans="2:28" x14ac:dyDescent="0.45">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spans="2:28" x14ac:dyDescent="0.45">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spans="2:28" x14ac:dyDescent="0.45">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spans="2:28" x14ac:dyDescent="0.45">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spans="2:28" x14ac:dyDescent="0.45">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spans="2:28" x14ac:dyDescent="0.4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spans="2:28" x14ac:dyDescent="0.45">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spans="2:28" x14ac:dyDescent="0.45">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spans="2:28" x14ac:dyDescent="0.45">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spans="2:28" x14ac:dyDescent="0.45">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spans="2:28" x14ac:dyDescent="0.45">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spans="2:28" x14ac:dyDescent="0.45">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spans="2:28" x14ac:dyDescent="0.45">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spans="2:28" x14ac:dyDescent="0.45">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spans="2:28" x14ac:dyDescent="0.45">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spans="2:28" x14ac:dyDescent="0.45">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spans="2:28" x14ac:dyDescent="0.45">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spans="2:28" x14ac:dyDescent="0.45">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spans="2:28" x14ac:dyDescent="0.45">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spans="2:28" x14ac:dyDescent="0.45">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spans="2:28" x14ac:dyDescent="0.45">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spans="2:28" x14ac:dyDescent="0.45">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spans="2:28" x14ac:dyDescent="0.45">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spans="2:28" x14ac:dyDescent="0.45">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spans="2:28" x14ac:dyDescent="0.45">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spans="2:28" x14ac:dyDescent="0.45">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spans="2:28" x14ac:dyDescent="0.45">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spans="2:28" x14ac:dyDescent="0.45">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spans="2:28" x14ac:dyDescent="0.45">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spans="2:28" x14ac:dyDescent="0.45">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spans="2:28" x14ac:dyDescent="0.45">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spans="2:28" x14ac:dyDescent="0.45">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spans="2:28" x14ac:dyDescent="0.45">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spans="2:28" x14ac:dyDescent="0.45">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spans="2:28" x14ac:dyDescent="0.45">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spans="2:28" x14ac:dyDescent="0.45">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spans="2:28" x14ac:dyDescent="0.45">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spans="2:28" x14ac:dyDescent="0.45">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spans="2:28" x14ac:dyDescent="0.45">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spans="2:28" x14ac:dyDescent="0.45">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spans="2:28" x14ac:dyDescent="0.45">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spans="2:28" x14ac:dyDescent="0.45">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spans="2:28" x14ac:dyDescent="0.45">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spans="2:28" x14ac:dyDescent="0.45">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spans="2:28" x14ac:dyDescent="0.45">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spans="2:28" x14ac:dyDescent="0.45">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spans="2:28" x14ac:dyDescent="0.45">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spans="2:28" x14ac:dyDescent="0.45">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spans="2:28" x14ac:dyDescent="0.45">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spans="2:28" x14ac:dyDescent="0.45">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spans="2:28" x14ac:dyDescent="0.45">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spans="2:28" x14ac:dyDescent="0.45">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spans="2:28" x14ac:dyDescent="0.45">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spans="2:28" x14ac:dyDescent="0.45">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spans="2:28" x14ac:dyDescent="0.45">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spans="2:28" x14ac:dyDescent="0.45">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spans="2:28" x14ac:dyDescent="0.45">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spans="2:28" x14ac:dyDescent="0.45">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spans="2:28" x14ac:dyDescent="0.45">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spans="2:28" x14ac:dyDescent="0.45">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spans="2:28" x14ac:dyDescent="0.45">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spans="2:28" x14ac:dyDescent="0.45">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spans="2:28" x14ac:dyDescent="0.45">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spans="2:28" x14ac:dyDescent="0.45">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spans="2:28" x14ac:dyDescent="0.45">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spans="2:28" x14ac:dyDescent="0.45">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spans="2:28" x14ac:dyDescent="0.45">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spans="2:28" x14ac:dyDescent="0.45">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spans="2:28" x14ac:dyDescent="0.45">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spans="2:28" x14ac:dyDescent="0.45">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spans="2:28" x14ac:dyDescent="0.45">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spans="2:28" x14ac:dyDescent="0.45">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spans="2:28" x14ac:dyDescent="0.45">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spans="2:28" x14ac:dyDescent="0.45">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spans="2:28" x14ac:dyDescent="0.45">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spans="2:28" x14ac:dyDescent="0.45">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spans="2:28" x14ac:dyDescent="0.45">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spans="2:28" x14ac:dyDescent="0.45">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spans="2:28" x14ac:dyDescent="0.45">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spans="2:28" x14ac:dyDescent="0.45">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spans="2:28" x14ac:dyDescent="0.45">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spans="2:28" x14ac:dyDescent="0.45">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spans="2:28" x14ac:dyDescent="0.45">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spans="2:28" x14ac:dyDescent="0.45">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spans="2:28" x14ac:dyDescent="0.45">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spans="2:28" x14ac:dyDescent="0.45">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spans="2:28" x14ac:dyDescent="0.45">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spans="2:28" x14ac:dyDescent="0.45">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spans="2:28" x14ac:dyDescent="0.45">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spans="2:28" x14ac:dyDescent="0.45">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spans="2:28" x14ac:dyDescent="0.45">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spans="2:28" x14ac:dyDescent="0.45">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spans="2:28" x14ac:dyDescent="0.45">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spans="2:28" x14ac:dyDescent="0.45">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spans="2:28" x14ac:dyDescent="0.45">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spans="2:28" x14ac:dyDescent="0.45">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spans="2:28" x14ac:dyDescent="0.45">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spans="2:28" x14ac:dyDescent="0.45">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spans="2:28" x14ac:dyDescent="0.45">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spans="2:28" x14ac:dyDescent="0.45">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spans="2:28" x14ac:dyDescent="0.45">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spans="2:28" x14ac:dyDescent="0.45">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spans="2:28" x14ac:dyDescent="0.45">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spans="2:28" x14ac:dyDescent="0.45">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spans="2:28" x14ac:dyDescent="0.45">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spans="2:28" x14ac:dyDescent="0.45">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spans="2:28" x14ac:dyDescent="0.45">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spans="2:28" x14ac:dyDescent="0.45">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spans="2:28" x14ac:dyDescent="0.45">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spans="2:28" x14ac:dyDescent="0.45">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spans="2:28" x14ac:dyDescent="0.45">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spans="2:28" x14ac:dyDescent="0.45">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spans="2:28" x14ac:dyDescent="0.45">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spans="2:28" x14ac:dyDescent="0.45">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spans="2:28" x14ac:dyDescent="0.45">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spans="2:28" x14ac:dyDescent="0.45">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spans="2:28" x14ac:dyDescent="0.45">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spans="2:28" x14ac:dyDescent="0.45">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spans="2:28" x14ac:dyDescent="0.45">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spans="2:28" x14ac:dyDescent="0.45">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spans="2:28" x14ac:dyDescent="0.45">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spans="2:28" x14ac:dyDescent="0.45">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spans="2:28" x14ac:dyDescent="0.45">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spans="2:28" x14ac:dyDescent="0.45">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spans="2:28" x14ac:dyDescent="0.45">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spans="2:28" x14ac:dyDescent="0.45">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spans="2:28" x14ac:dyDescent="0.45">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spans="2:28" x14ac:dyDescent="0.45">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spans="2:28" x14ac:dyDescent="0.45">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spans="2:28" x14ac:dyDescent="0.45">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spans="2:28" x14ac:dyDescent="0.45">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spans="2:28" x14ac:dyDescent="0.45">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spans="2:28" x14ac:dyDescent="0.45">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spans="2:28" x14ac:dyDescent="0.45">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spans="2:28" x14ac:dyDescent="0.45">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spans="2:28" x14ac:dyDescent="0.45">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spans="2:28" x14ac:dyDescent="0.45">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spans="2:28" x14ac:dyDescent="0.45">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spans="2:28" x14ac:dyDescent="0.45">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spans="2:28" x14ac:dyDescent="0.45">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spans="2:28" x14ac:dyDescent="0.45">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spans="2:28" x14ac:dyDescent="0.45">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spans="2:28" x14ac:dyDescent="0.45">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spans="2:28" x14ac:dyDescent="0.45">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spans="2:28" x14ac:dyDescent="0.45">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spans="2:28" x14ac:dyDescent="0.45">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spans="2:28" x14ac:dyDescent="0.45">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spans="2:28" x14ac:dyDescent="0.45">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spans="2:28" x14ac:dyDescent="0.45">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spans="2:28" x14ac:dyDescent="0.45">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spans="2:28" x14ac:dyDescent="0.45">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spans="2:28" x14ac:dyDescent="0.45">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spans="2:28" x14ac:dyDescent="0.45">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spans="2:28" x14ac:dyDescent="0.45">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spans="2:28" x14ac:dyDescent="0.45">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spans="2:28" x14ac:dyDescent="0.45">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spans="2:28" x14ac:dyDescent="0.45">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spans="2:28" x14ac:dyDescent="0.45">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spans="2:28" x14ac:dyDescent="0.45">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spans="2:28" x14ac:dyDescent="0.45">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spans="2:28" x14ac:dyDescent="0.45">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spans="2:28" x14ac:dyDescent="0.45">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spans="2:28" x14ac:dyDescent="0.45">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spans="2:28" x14ac:dyDescent="0.45">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spans="2:28" x14ac:dyDescent="0.45">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spans="2:28" x14ac:dyDescent="0.45">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spans="2:28" x14ac:dyDescent="0.45">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spans="2:28" x14ac:dyDescent="0.45">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spans="2:28" x14ac:dyDescent="0.45">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spans="2:28" x14ac:dyDescent="0.45">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spans="2:28" x14ac:dyDescent="0.45">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spans="2:28" x14ac:dyDescent="0.45">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spans="2:28" x14ac:dyDescent="0.45">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spans="2:28" x14ac:dyDescent="0.45">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spans="2:28" x14ac:dyDescent="0.45">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spans="2:28" x14ac:dyDescent="0.45">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spans="2:28" x14ac:dyDescent="0.45">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spans="2:28" x14ac:dyDescent="0.45">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spans="2:28" x14ac:dyDescent="0.45">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spans="2:28" x14ac:dyDescent="0.45">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spans="2:28" x14ac:dyDescent="0.45">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spans="2:28" x14ac:dyDescent="0.45">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spans="2:28" x14ac:dyDescent="0.45">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spans="2:28" x14ac:dyDescent="0.45">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spans="2:28" x14ac:dyDescent="0.45">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spans="2:28" x14ac:dyDescent="0.45">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spans="2:28" x14ac:dyDescent="0.45">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spans="2:28" x14ac:dyDescent="0.45">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spans="2:28" x14ac:dyDescent="0.45">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spans="2:28" x14ac:dyDescent="0.45">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spans="2:28" x14ac:dyDescent="0.45">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spans="2:28" x14ac:dyDescent="0.45">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spans="2:28" x14ac:dyDescent="0.45">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spans="2:28" x14ac:dyDescent="0.45">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spans="2:28" x14ac:dyDescent="0.45">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spans="2:28" x14ac:dyDescent="0.45">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spans="2:28" x14ac:dyDescent="0.45">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spans="2:28" x14ac:dyDescent="0.45">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spans="2:28" x14ac:dyDescent="0.45">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spans="2:28" x14ac:dyDescent="0.45">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spans="2:28" x14ac:dyDescent="0.45">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spans="2:28" x14ac:dyDescent="0.45">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spans="2:28" x14ac:dyDescent="0.45">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spans="2:28" x14ac:dyDescent="0.45">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spans="2:28" x14ac:dyDescent="0.45">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spans="2:28" x14ac:dyDescent="0.45">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spans="2:28" x14ac:dyDescent="0.45">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spans="2:28" x14ac:dyDescent="0.45">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spans="2:28" x14ac:dyDescent="0.45">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spans="2:28" x14ac:dyDescent="0.45">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spans="2:28" x14ac:dyDescent="0.45">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spans="2:28" x14ac:dyDescent="0.45">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spans="2:28" x14ac:dyDescent="0.45">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spans="2:28" x14ac:dyDescent="0.45">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spans="2:28" x14ac:dyDescent="0.45">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spans="2:28" x14ac:dyDescent="0.45">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spans="2:28" x14ac:dyDescent="0.45">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spans="2:28" x14ac:dyDescent="0.45">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spans="2:28" x14ac:dyDescent="0.45">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spans="2:28" x14ac:dyDescent="0.45">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spans="2:28" x14ac:dyDescent="0.45">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spans="2:28" x14ac:dyDescent="0.45">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spans="2:28" x14ac:dyDescent="0.45">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spans="2:28" x14ac:dyDescent="0.45">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spans="2:28" x14ac:dyDescent="0.45">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spans="2:28" x14ac:dyDescent="0.45">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spans="2:28" x14ac:dyDescent="0.45">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spans="2:28" x14ac:dyDescent="0.45">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spans="2:28" x14ac:dyDescent="0.45">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spans="2:28" x14ac:dyDescent="0.45">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spans="2:28" x14ac:dyDescent="0.45">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spans="2:28" x14ac:dyDescent="0.45">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spans="2:28" x14ac:dyDescent="0.45">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spans="2:28" x14ac:dyDescent="0.45">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spans="2:28" x14ac:dyDescent="0.45">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spans="2:28" x14ac:dyDescent="0.45">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spans="2:28" x14ac:dyDescent="0.45">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spans="2:28" x14ac:dyDescent="0.45">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spans="2:28" x14ac:dyDescent="0.45">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spans="2:28" x14ac:dyDescent="0.45">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spans="2:28" x14ac:dyDescent="0.45">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spans="2:28" x14ac:dyDescent="0.45">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spans="2:28" x14ac:dyDescent="0.45">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spans="2:28" x14ac:dyDescent="0.45">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spans="2:28" x14ac:dyDescent="0.45">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spans="2:28" x14ac:dyDescent="0.45">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spans="2:28" x14ac:dyDescent="0.45">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spans="2:28" x14ac:dyDescent="0.45">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spans="2:28" x14ac:dyDescent="0.45">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spans="2:28" x14ac:dyDescent="0.45">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spans="2:28" x14ac:dyDescent="0.45">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spans="2:28" x14ac:dyDescent="0.45">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spans="2:28" x14ac:dyDescent="0.45">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spans="2:28" x14ac:dyDescent="0.45">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spans="2:28" x14ac:dyDescent="0.45">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spans="2:28" x14ac:dyDescent="0.45">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spans="2:28" x14ac:dyDescent="0.45">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spans="2:28" x14ac:dyDescent="0.45">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spans="2:28" x14ac:dyDescent="0.45">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spans="2:28" x14ac:dyDescent="0.45">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spans="2:28" x14ac:dyDescent="0.45">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spans="2:28" x14ac:dyDescent="0.45">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spans="2:28" x14ac:dyDescent="0.45">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spans="2:28" x14ac:dyDescent="0.45">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spans="2:28" x14ac:dyDescent="0.45">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spans="2:28" x14ac:dyDescent="0.45">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spans="2:28" x14ac:dyDescent="0.45">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spans="2:28" x14ac:dyDescent="0.45">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spans="2:28" x14ac:dyDescent="0.45">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spans="2:28" x14ac:dyDescent="0.45">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spans="2:28" x14ac:dyDescent="0.45">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spans="2:28" x14ac:dyDescent="0.45">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spans="2:28" x14ac:dyDescent="0.45">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spans="2:28" x14ac:dyDescent="0.45">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spans="2:28" x14ac:dyDescent="0.45">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spans="2:28" x14ac:dyDescent="0.45">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spans="2:28" x14ac:dyDescent="0.45">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spans="2:28" x14ac:dyDescent="0.45">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spans="2:28" x14ac:dyDescent="0.45">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spans="2:28" x14ac:dyDescent="0.45">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spans="2:28" x14ac:dyDescent="0.45">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spans="2:28" x14ac:dyDescent="0.45">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spans="2:28" x14ac:dyDescent="0.45">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spans="2:28" x14ac:dyDescent="0.45">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spans="2:28" x14ac:dyDescent="0.45">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spans="2:28" x14ac:dyDescent="0.45">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spans="2:28" x14ac:dyDescent="0.45">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spans="2:28" x14ac:dyDescent="0.45">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spans="2:28" x14ac:dyDescent="0.45">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spans="2:28" x14ac:dyDescent="0.45">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spans="2:28" x14ac:dyDescent="0.45">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spans="2:28" x14ac:dyDescent="0.45">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spans="2:28" x14ac:dyDescent="0.45">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spans="2:28" x14ac:dyDescent="0.45">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spans="2:28" x14ac:dyDescent="0.45">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spans="2:28" x14ac:dyDescent="0.45">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spans="2:28" x14ac:dyDescent="0.45">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spans="2:28" x14ac:dyDescent="0.45">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spans="2:28" x14ac:dyDescent="0.45">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spans="2:28" x14ac:dyDescent="0.45">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spans="2:28" x14ac:dyDescent="0.45">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spans="2:28" x14ac:dyDescent="0.45">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spans="2:28" x14ac:dyDescent="0.45">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spans="2:28" x14ac:dyDescent="0.45">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spans="2:28" x14ac:dyDescent="0.45">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spans="2:28" x14ac:dyDescent="0.45">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spans="2:28" x14ac:dyDescent="0.45">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spans="2:28" x14ac:dyDescent="0.45">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spans="2:28" x14ac:dyDescent="0.45">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spans="2:28" x14ac:dyDescent="0.45">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spans="2:28" x14ac:dyDescent="0.45">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spans="2:28" x14ac:dyDescent="0.45">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spans="2:28" x14ac:dyDescent="0.45">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spans="2:28" x14ac:dyDescent="0.45">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spans="2:28" x14ac:dyDescent="0.45">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spans="2:28" x14ac:dyDescent="0.45">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spans="2:28" x14ac:dyDescent="0.45">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spans="2:28" x14ac:dyDescent="0.45">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spans="2:28" x14ac:dyDescent="0.45">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spans="2:28" x14ac:dyDescent="0.45">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spans="2:28" x14ac:dyDescent="0.45">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spans="2:28" x14ac:dyDescent="0.45">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spans="2:28" x14ac:dyDescent="0.45">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spans="2:28" x14ac:dyDescent="0.45">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spans="2:28" x14ac:dyDescent="0.45">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spans="2:28" x14ac:dyDescent="0.45">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spans="2:28" x14ac:dyDescent="0.45">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spans="2:28" x14ac:dyDescent="0.45">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spans="2:28" x14ac:dyDescent="0.45">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spans="2:28" x14ac:dyDescent="0.45">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spans="2:28" x14ac:dyDescent="0.45">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spans="2:28" x14ac:dyDescent="0.45">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spans="2:28" x14ac:dyDescent="0.45">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spans="2:28" x14ac:dyDescent="0.45">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spans="2:28" x14ac:dyDescent="0.45">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spans="2:28" x14ac:dyDescent="0.45">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spans="2:28" x14ac:dyDescent="0.45">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spans="2:28" x14ac:dyDescent="0.45">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spans="2:28" x14ac:dyDescent="0.45">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spans="2:28" x14ac:dyDescent="0.45">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spans="2:28" x14ac:dyDescent="0.45">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spans="2:28" x14ac:dyDescent="0.45">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spans="2:28" x14ac:dyDescent="0.45">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spans="2:28" x14ac:dyDescent="0.45">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spans="2:28" x14ac:dyDescent="0.45">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spans="2:28" x14ac:dyDescent="0.45">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spans="2:28" x14ac:dyDescent="0.45">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spans="2:28" x14ac:dyDescent="0.45">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spans="2:28" x14ac:dyDescent="0.45">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spans="2:28" x14ac:dyDescent="0.45">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spans="2:28" x14ac:dyDescent="0.45">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spans="2:28" x14ac:dyDescent="0.45">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spans="2:28" x14ac:dyDescent="0.45">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spans="2:28" x14ac:dyDescent="0.45">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spans="2:28" x14ac:dyDescent="0.45">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spans="2:28" x14ac:dyDescent="0.45">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spans="2:28" x14ac:dyDescent="0.45">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spans="2:28" x14ac:dyDescent="0.45">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spans="2:28" x14ac:dyDescent="0.45">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spans="2:28" x14ac:dyDescent="0.45">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spans="2:28" x14ac:dyDescent="0.45">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spans="2:28" x14ac:dyDescent="0.45">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spans="2:28" x14ac:dyDescent="0.45">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spans="2:28" x14ac:dyDescent="0.45">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spans="2:28" x14ac:dyDescent="0.45">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spans="2:28" x14ac:dyDescent="0.45">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spans="2:28" x14ac:dyDescent="0.45">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spans="2:28" x14ac:dyDescent="0.45">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spans="2:28" x14ac:dyDescent="0.45">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spans="2:28" x14ac:dyDescent="0.45">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spans="2:28" x14ac:dyDescent="0.45">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spans="2:28" x14ac:dyDescent="0.45">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spans="2:28" x14ac:dyDescent="0.45">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spans="2:28" x14ac:dyDescent="0.45">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spans="2:28" x14ac:dyDescent="0.45">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spans="2:28" x14ac:dyDescent="0.45">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spans="2:28" x14ac:dyDescent="0.45">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spans="2:28" x14ac:dyDescent="0.45">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spans="2:28" x14ac:dyDescent="0.45">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spans="2:28" x14ac:dyDescent="0.45">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spans="2:28" x14ac:dyDescent="0.45">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spans="2:28" x14ac:dyDescent="0.45">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spans="2:28" x14ac:dyDescent="0.45">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spans="2:28" x14ac:dyDescent="0.45">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spans="2:28" x14ac:dyDescent="0.45">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spans="2:28" x14ac:dyDescent="0.45">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spans="2:28" x14ac:dyDescent="0.45">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spans="2:28" x14ac:dyDescent="0.45">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spans="2:28" x14ac:dyDescent="0.45">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spans="2:28" x14ac:dyDescent="0.45">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spans="2:28" x14ac:dyDescent="0.45">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spans="2:28" x14ac:dyDescent="0.45">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spans="2:28" x14ac:dyDescent="0.45">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spans="2:28" x14ac:dyDescent="0.45">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spans="2:28" x14ac:dyDescent="0.45">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spans="2:28" x14ac:dyDescent="0.45">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spans="2:28" x14ac:dyDescent="0.45">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spans="2:28" x14ac:dyDescent="0.45">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spans="2:28" x14ac:dyDescent="0.45">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spans="2:28" x14ac:dyDescent="0.45">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spans="2:28" x14ac:dyDescent="0.45">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spans="2:28" x14ac:dyDescent="0.45">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spans="2:28" x14ac:dyDescent="0.45">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spans="2:28" x14ac:dyDescent="0.45">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spans="2:28" x14ac:dyDescent="0.45">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spans="2:28" x14ac:dyDescent="0.45">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spans="2:28" x14ac:dyDescent="0.45">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spans="2:28" x14ac:dyDescent="0.45">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spans="2:28" x14ac:dyDescent="0.45">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spans="2:28" x14ac:dyDescent="0.45">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spans="2:28" x14ac:dyDescent="0.45">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spans="2:28" x14ac:dyDescent="0.45">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spans="2:28" x14ac:dyDescent="0.45">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spans="2:28" x14ac:dyDescent="0.45">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spans="2:28" x14ac:dyDescent="0.45">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spans="2:28" x14ac:dyDescent="0.45">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spans="2:28" x14ac:dyDescent="0.45">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spans="2:28" x14ac:dyDescent="0.45">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spans="2:28" x14ac:dyDescent="0.45">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spans="2:28" x14ac:dyDescent="0.45">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spans="2:28" x14ac:dyDescent="0.45">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spans="2:28" x14ac:dyDescent="0.45">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spans="2:28" x14ac:dyDescent="0.45">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spans="2:28" x14ac:dyDescent="0.45">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spans="2:28" x14ac:dyDescent="0.45">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spans="2:28" x14ac:dyDescent="0.45">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spans="2:28" x14ac:dyDescent="0.45">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spans="2:28" x14ac:dyDescent="0.45">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spans="2:28" x14ac:dyDescent="0.45">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spans="2:28" x14ac:dyDescent="0.45">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spans="2:28" x14ac:dyDescent="0.45">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spans="2:28" x14ac:dyDescent="0.45">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spans="2:28" x14ac:dyDescent="0.45">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spans="2:28" x14ac:dyDescent="0.45">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spans="2:28" x14ac:dyDescent="0.45">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spans="2:28" x14ac:dyDescent="0.45">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spans="2:28" x14ac:dyDescent="0.45">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spans="2:28" x14ac:dyDescent="0.45">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spans="2:28" x14ac:dyDescent="0.45">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spans="2:28" x14ac:dyDescent="0.45">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spans="2:28" x14ac:dyDescent="0.45">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spans="2:28" x14ac:dyDescent="0.45">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spans="2:28" x14ac:dyDescent="0.45">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spans="2:28" x14ac:dyDescent="0.45">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spans="2:28" x14ac:dyDescent="0.45">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spans="2:28" x14ac:dyDescent="0.45">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spans="2:28" x14ac:dyDescent="0.45">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spans="2:28" x14ac:dyDescent="0.45">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spans="2:28" x14ac:dyDescent="0.45">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spans="2:28" x14ac:dyDescent="0.45">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spans="2:28" x14ac:dyDescent="0.45">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spans="2:28" x14ac:dyDescent="0.45">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spans="2:28" x14ac:dyDescent="0.45">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spans="2:28" x14ac:dyDescent="0.45">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spans="2:28" x14ac:dyDescent="0.45">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spans="2:28" x14ac:dyDescent="0.45">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spans="2:28" x14ac:dyDescent="0.45">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spans="2:28" x14ac:dyDescent="0.45">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spans="2:28" x14ac:dyDescent="0.45">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spans="2:28" x14ac:dyDescent="0.45">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spans="2:28" x14ac:dyDescent="0.45">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spans="2:28" x14ac:dyDescent="0.45">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spans="2:28" x14ac:dyDescent="0.45">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spans="2:28" x14ac:dyDescent="0.45">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spans="2:28" x14ac:dyDescent="0.45">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spans="2:28" x14ac:dyDescent="0.45">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spans="2:28" x14ac:dyDescent="0.45">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spans="2:28" x14ac:dyDescent="0.45">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spans="2:28" x14ac:dyDescent="0.45">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spans="2:28" x14ac:dyDescent="0.45">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spans="2:28" x14ac:dyDescent="0.45">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spans="2:28" x14ac:dyDescent="0.45">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spans="2:28" x14ac:dyDescent="0.45">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spans="2:28" x14ac:dyDescent="0.45">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spans="2:28" x14ac:dyDescent="0.45">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spans="2:28" x14ac:dyDescent="0.45">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spans="2:28" x14ac:dyDescent="0.45">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spans="2:28" x14ac:dyDescent="0.45">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spans="2:28" x14ac:dyDescent="0.45">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spans="2:28" x14ac:dyDescent="0.45">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spans="2:28" x14ac:dyDescent="0.45">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spans="2:28" x14ac:dyDescent="0.45">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spans="2:28" x14ac:dyDescent="0.45">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spans="2:28" x14ac:dyDescent="0.45">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spans="2:28" x14ac:dyDescent="0.45">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spans="2:28" x14ac:dyDescent="0.45">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spans="2:28" x14ac:dyDescent="0.45">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spans="2:28" x14ac:dyDescent="0.45">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spans="2:28" x14ac:dyDescent="0.45">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spans="2:28" x14ac:dyDescent="0.45">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spans="2:28" x14ac:dyDescent="0.45">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spans="2:28" x14ac:dyDescent="0.45">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spans="2:28" x14ac:dyDescent="0.45">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spans="2:28" x14ac:dyDescent="0.45">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spans="2:28" x14ac:dyDescent="0.45">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spans="2:28" x14ac:dyDescent="0.45">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spans="2:28" x14ac:dyDescent="0.45">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spans="2:28" x14ac:dyDescent="0.45">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spans="2:28" x14ac:dyDescent="0.45">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spans="2:28" x14ac:dyDescent="0.45">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spans="2:28" x14ac:dyDescent="0.45">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spans="2:28" x14ac:dyDescent="0.45">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spans="2:28" x14ac:dyDescent="0.45">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spans="2:28" x14ac:dyDescent="0.45">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spans="2:28" x14ac:dyDescent="0.45">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spans="2:28" x14ac:dyDescent="0.45">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spans="2:28" x14ac:dyDescent="0.45">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spans="2:28" x14ac:dyDescent="0.45">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spans="2:28" x14ac:dyDescent="0.45">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spans="2:28" x14ac:dyDescent="0.45">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spans="2:28" x14ac:dyDescent="0.45">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spans="2:28" x14ac:dyDescent="0.45">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spans="2:28" x14ac:dyDescent="0.45">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spans="2:28" x14ac:dyDescent="0.45">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spans="2:28" x14ac:dyDescent="0.45">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spans="2:28" x14ac:dyDescent="0.45">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spans="2:28" x14ac:dyDescent="0.45">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spans="2:28" x14ac:dyDescent="0.45">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spans="2:28" x14ac:dyDescent="0.45">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spans="2:28" x14ac:dyDescent="0.45">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spans="2:28" x14ac:dyDescent="0.45">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spans="2:28" x14ac:dyDescent="0.45">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spans="2:28" x14ac:dyDescent="0.45">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spans="2:28" x14ac:dyDescent="0.45">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spans="2:28" x14ac:dyDescent="0.45">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spans="2:28" x14ac:dyDescent="0.45">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spans="2:28" x14ac:dyDescent="0.45">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spans="2:28" x14ac:dyDescent="0.45">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spans="2:28" x14ac:dyDescent="0.45">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spans="2:28" x14ac:dyDescent="0.45">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spans="2:28" x14ac:dyDescent="0.45">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spans="2:28" x14ac:dyDescent="0.45">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spans="2:28" x14ac:dyDescent="0.45">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spans="2:28" x14ac:dyDescent="0.45">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spans="2:28" x14ac:dyDescent="0.45">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spans="2:28" x14ac:dyDescent="0.45">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spans="2:28" x14ac:dyDescent="0.45">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spans="2:28" x14ac:dyDescent="0.45">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spans="2:28" x14ac:dyDescent="0.45">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spans="2:28" x14ac:dyDescent="0.45">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spans="2:28" x14ac:dyDescent="0.45">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spans="2:28" x14ac:dyDescent="0.45">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spans="2:28" x14ac:dyDescent="0.45">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spans="2:28" x14ac:dyDescent="0.45">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spans="2:28" x14ac:dyDescent="0.45">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spans="2:28" x14ac:dyDescent="0.45">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spans="2:28" x14ac:dyDescent="0.45">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spans="2:28" x14ac:dyDescent="0.45">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spans="2:28" x14ac:dyDescent="0.45">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spans="2:28" x14ac:dyDescent="0.45">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spans="2:28" x14ac:dyDescent="0.45">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spans="2:28" x14ac:dyDescent="0.45">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spans="2:28" x14ac:dyDescent="0.45">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spans="2:28" x14ac:dyDescent="0.45">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spans="2:28" x14ac:dyDescent="0.45">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spans="2:28" x14ac:dyDescent="0.45">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spans="2:28" x14ac:dyDescent="0.45">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spans="2:28" x14ac:dyDescent="0.45">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spans="2:28" x14ac:dyDescent="0.45">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spans="2:28" x14ac:dyDescent="0.45">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spans="2:28" x14ac:dyDescent="0.45">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spans="2:28" x14ac:dyDescent="0.45">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spans="2:28" x14ac:dyDescent="0.45">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spans="2:28" x14ac:dyDescent="0.45">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spans="2:28" x14ac:dyDescent="0.45">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spans="2:28" x14ac:dyDescent="0.45">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spans="2:28" x14ac:dyDescent="0.45">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spans="2:28" x14ac:dyDescent="0.45">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spans="2:28" x14ac:dyDescent="0.45">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spans="2:28" x14ac:dyDescent="0.45">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spans="2:28" x14ac:dyDescent="0.45">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spans="2:28" x14ac:dyDescent="0.45">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spans="2:28" x14ac:dyDescent="0.45">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spans="2:28" x14ac:dyDescent="0.45">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spans="2:28" x14ac:dyDescent="0.45">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spans="2:28" x14ac:dyDescent="0.45">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spans="2:28" x14ac:dyDescent="0.45">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spans="2:28" x14ac:dyDescent="0.45">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spans="2:28" x14ac:dyDescent="0.45">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spans="2:28" x14ac:dyDescent="0.45">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spans="2:28" x14ac:dyDescent="0.45">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spans="2:28" x14ac:dyDescent="0.45">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spans="2:28" x14ac:dyDescent="0.45">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spans="2:28" x14ac:dyDescent="0.45">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spans="2:28" x14ac:dyDescent="0.45">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spans="2:28" x14ac:dyDescent="0.45">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spans="2:28" x14ac:dyDescent="0.45">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spans="2:28" x14ac:dyDescent="0.45">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spans="2:28" x14ac:dyDescent="0.45">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spans="2:28" x14ac:dyDescent="0.45">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spans="2:28" x14ac:dyDescent="0.45">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spans="2:28" x14ac:dyDescent="0.45">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spans="2:28" x14ac:dyDescent="0.45">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spans="2:28" x14ac:dyDescent="0.45">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spans="2:28" x14ac:dyDescent="0.45">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spans="2:28" x14ac:dyDescent="0.45">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spans="2:28" x14ac:dyDescent="0.45">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spans="2:28" x14ac:dyDescent="0.45">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spans="2:28" x14ac:dyDescent="0.45">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spans="2:28" x14ac:dyDescent="0.45">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spans="2:28" x14ac:dyDescent="0.45">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spans="2:28" x14ac:dyDescent="0.45">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spans="2:28" x14ac:dyDescent="0.45">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spans="2:28" x14ac:dyDescent="0.45">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spans="2:28" x14ac:dyDescent="0.45">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spans="2:28" x14ac:dyDescent="0.45">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spans="2:28" x14ac:dyDescent="0.45">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spans="2:28" x14ac:dyDescent="0.45">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spans="2:28" x14ac:dyDescent="0.45">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spans="2:28" x14ac:dyDescent="0.45">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spans="2:28" x14ac:dyDescent="0.45">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spans="2:28" x14ac:dyDescent="0.45">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spans="2:28" x14ac:dyDescent="0.45">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spans="2:28" x14ac:dyDescent="0.45">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spans="2:28" x14ac:dyDescent="0.45">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spans="2:28" x14ac:dyDescent="0.45">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spans="2:28" x14ac:dyDescent="0.45">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spans="2:28" x14ac:dyDescent="0.45">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spans="2:28" x14ac:dyDescent="0.45">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spans="2:28" x14ac:dyDescent="0.45">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spans="2:28" x14ac:dyDescent="0.45">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spans="2:28" x14ac:dyDescent="0.45">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spans="2:28" x14ac:dyDescent="0.45">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spans="2:28" x14ac:dyDescent="0.45">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spans="2:28" x14ac:dyDescent="0.45">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spans="2:28" x14ac:dyDescent="0.45">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spans="2:28" x14ac:dyDescent="0.45">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spans="2:28" x14ac:dyDescent="0.45">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spans="2:28" x14ac:dyDescent="0.45">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spans="2:28" x14ac:dyDescent="0.45">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spans="2:28" x14ac:dyDescent="0.45">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spans="2:28" x14ac:dyDescent="0.45">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spans="2:28" x14ac:dyDescent="0.45">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spans="2:28" x14ac:dyDescent="0.45">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spans="2:28" x14ac:dyDescent="0.45">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spans="2:28" x14ac:dyDescent="0.45">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spans="2:28" x14ac:dyDescent="0.45">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spans="2:28" x14ac:dyDescent="0.45">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spans="2:28" x14ac:dyDescent="0.45">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spans="2:28" x14ac:dyDescent="0.45">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spans="2:28" x14ac:dyDescent="0.45">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spans="2:28" x14ac:dyDescent="0.45">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spans="2:28" x14ac:dyDescent="0.45">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spans="2:28" x14ac:dyDescent="0.45">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spans="2:28" x14ac:dyDescent="0.45">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spans="2:28" x14ac:dyDescent="0.45">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spans="2:28" x14ac:dyDescent="0.45">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spans="2:28" x14ac:dyDescent="0.45">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spans="2:28" x14ac:dyDescent="0.45">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spans="2:28" x14ac:dyDescent="0.45">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spans="2:28" x14ac:dyDescent="0.45">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spans="2:28" x14ac:dyDescent="0.45">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spans="2:28" x14ac:dyDescent="0.45">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spans="2:28" x14ac:dyDescent="0.45">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spans="2:28" x14ac:dyDescent="0.45">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spans="2:28" x14ac:dyDescent="0.45">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spans="2:28" x14ac:dyDescent="0.45">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spans="2:28" x14ac:dyDescent="0.45">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spans="2:28" x14ac:dyDescent="0.45">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spans="2:28" x14ac:dyDescent="0.45">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spans="2:28" x14ac:dyDescent="0.45">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spans="2:28" x14ac:dyDescent="0.45">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spans="2:28" x14ac:dyDescent="0.45">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spans="2:28" x14ac:dyDescent="0.45">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spans="2:28" x14ac:dyDescent="0.45">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spans="2:28" x14ac:dyDescent="0.45">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spans="2:28" x14ac:dyDescent="0.45">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spans="2:28" x14ac:dyDescent="0.45">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spans="2:28" x14ac:dyDescent="0.45">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spans="2:28" x14ac:dyDescent="0.45">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spans="2:28" x14ac:dyDescent="0.45">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spans="2:28" x14ac:dyDescent="0.45">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spans="2:28" x14ac:dyDescent="0.45">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spans="2:28" x14ac:dyDescent="0.45">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spans="2:28" x14ac:dyDescent="0.45">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spans="2:28" x14ac:dyDescent="0.45">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spans="2:28" x14ac:dyDescent="0.45">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spans="2:28" x14ac:dyDescent="0.45">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spans="2:28" x14ac:dyDescent="0.45">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spans="2:28" x14ac:dyDescent="0.45">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spans="2:28" x14ac:dyDescent="0.45">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spans="2:28" x14ac:dyDescent="0.45">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spans="2:28" x14ac:dyDescent="0.45">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spans="2:28" x14ac:dyDescent="0.45">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spans="2:28" x14ac:dyDescent="0.45">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spans="2:28" x14ac:dyDescent="0.45">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spans="2:28" x14ac:dyDescent="0.45">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spans="2:28" x14ac:dyDescent="0.45">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spans="2:28" x14ac:dyDescent="0.45">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spans="2:28" x14ac:dyDescent="0.45">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spans="2:28" x14ac:dyDescent="0.45">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spans="2:28" x14ac:dyDescent="0.45">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spans="2:28" x14ac:dyDescent="0.45">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spans="2:28" x14ac:dyDescent="0.45">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spans="2:28" x14ac:dyDescent="0.45">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spans="2:28" x14ac:dyDescent="0.45">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spans="2:28" x14ac:dyDescent="0.45">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spans="2:28" x14ac:dyDescent="0.45">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spans="2:28" x14ac:dyDescent="0.45">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spans="2:28" x14ac:dyDescent="0.45">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spans="2:28" x14ac:dyDescent="0.45">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spans="2:28" x14ac:dyDescent="0.45">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spans="2:28" x14ac:dyDescent="0.45">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spans="2:28" x14ac:dyDescent="0.45">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spans="2:28" x14ac:dyDescent="0.45">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spans="2:28" x14ac:dyDescent="0.45">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spans="2:28" x14ac:dyDescent="0.45">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spans="2:28" x14ac:dyDescent="0.45">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spans="2:28" x14ac:dyDescent="0.45">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spans="2:28" x14ac:dyDescent="0.45">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spans="2:28" x14ac:dyDescent="0.45">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spans="2:28" x14ac:dyDescent="0.45">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spans="2:28" x14ac:dyDescent="0.45">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spans="2:28" x14ac:dyDescent="0.45">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spans="2:28" x14ac:dyDescent="0.45">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spans="2:28" x14ac:dyDescent="0.45">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spans="2:28" x14ac:dyDescent="0.45">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spans="2:28" x14ac:dyDescent="0.45">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spans="2:28" x14ac:dyDescent="0.45">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spans="2:28" x14ac:dyDescent="0.45">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spans="2:28" x14ac:dyDescent="0.45">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spans="2:28" x14ac:dyDescent="0.45">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spans="2:28" x14ac:dyDescent="0.45">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spans="2:28" x14ac:dyDescent="0.45">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spans="2:28" x14ac:dyDescent="0.45">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spans="2:28" x14ac:dyDescent="0.45">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spans="2:28" x14ac:dyDescent="0.45">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spans="2:28" x14ac:dyDescent="0.45">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spans="2:28" x14ac:dyDescent="0.45">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spans="2:28" x14ac:dyDescent="0.45">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spans="2:28" x14ac:dyDescent="0.45">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spans="2:28" x14ac:dyDescent="0.45">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spans="2:28" x14ac:dyDescent="0.45">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spans="2:28" x14ac:dyDescent="0.45">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spans="2:28" x14ac:dyDescent="0.45">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spans="2:28" x14ac:dyDescent="0.45">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spans="2:28" x14ac:dyDescent="0.45">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spans="2:28" x14ac:dyDescent="0.45">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spans="2:28" x14ac:dyDescent="0.45">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spans="2:28" x14ac:dyDescent="0.45">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spans="2:28" x14ac:dyDescent="0.45">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spans="2:28" x14ac:dyDescent="0.45">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spans="2:28" x14ac:dyDescent="0.45">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spans="2:28" x14ac:dyDescent="0.45">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spans="2:28" x14ac:dyDescent="0.45">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spans="2:28" x14ac:dyDescent="0.45">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spans="2:28" x14ac:dyDescent="0.45">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spans="2:28" x14ac:dyDescent="0.45">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spans="2:28" x14ac:dyDescent="0.45">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spans="2:28" x14ac:dyDescent="0.45">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spans="2:28" x14ac:dyDescent="0.45">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spans="2:28" x14ac:dyDescent="0.45">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spans="2:28" x14ac:dyDescent="0.45">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spans="2:28" x14ac:dyDescent="0.45">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spans="2:28" x14ac:dyDescent="0.45">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spans="2:28" x14ac:dyDescent="0.45">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spans="2:28" x14ac:dyDescent="0.45">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spans="2:28" x14ac:dyDescent="0.45">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spans="2:28" x14ac:dyDescent="0.45">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spans="2:28" x14ac:dyDescent="0.45">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spans="2:28" x14ac:dyDescent="0.45">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spans="2:28" x14ac:dyDescent="0.45">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spans="2:28" x14ac:dyDescent="0.45">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spans="2:28" x14ac:dyDescent="0.45">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spans="2:28" x14ac:dyDescent="0.45">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spans="2:28" x14ac:dyDescent="0.45">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spans="2:28" x14ac:dyDescent="0.45">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spans="2:28" x14ac:dyDescent="0.45">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spans="2:28" x14ac:dyDescent="0.45">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spans="2:28" x14ac:dyDescent="0.45">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spans="2:28" x14ac:dyDescent="0.45">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spans="2:28" x14ac:dyDescent="0.45">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spans="2:28" x14ac:dyDescent="0.45">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spans="2:28" x14ac:dyDescent="0.45">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spans="2:28" x14ac:dyDescent="0.45">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spans="2:28" x14ac:dyDescent="0.45">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spans="2:28" x14ac:dyDescent="0.45">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spans="2:28" x14ac:dyDescent="0.45">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spans="2:28" x14ac:dyDescent="0.45">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spans="2:28" x14ac:dyDescent="0.45">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spans="2:28" x14ac:dyDescent="0.45">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spans="2:28" x14ac:dyDescent="0.45">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spans="2:28" x14ac:dyDescent="0.45">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spans="2:28" x14ac:dyDescent="0.45">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spans="2:28" x14ac:dyDescent="0.45">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spans="2:28" x14ac:dyDescent="0.45">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spans="2:28" x14ac:dyDescent="0.45">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spans="2:28" x14ac:dyDescent="0.45">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spans="2:28" x14ac:dyDescent="0.45">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spans="2:28" x14ac:dyDescent="0.45">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spans="2:28" x14ac:dyDescent="0.45">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spans="2:28" x14ac:dyDescent="0.45">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spans="2:28" x14ac:dyDescent="0.45">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spans="2:28" x14ac:dyDescent="0.45">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spans="2:28" x14ac:dyDescent="0.45">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spans="2:28" x14ac:dyDescent="0.45">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spans="2:28" x14ac:dyDescent="0.45">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spans="2:28" x14ac:dyDescent="0.45">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spans="2:28" x14ac:dyDescent="0.45">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spans="2:28" x14ac:dyDescent="0.45">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spans="2:28" x14ac:dyDescent="0.45">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spans="2:28" x14ac:dyDescent="0.45">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spans="2:28" x14ac:dyDescent="0.45">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spans="2:28" x14ac:dyDescent="0.45">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spans="2:28" x14ac:dyDescent="0.45">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spans="2:28" x14ac:dyDescent="0.45">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spans="2:28" x14ac:dyDescent="0.45">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spans="2:28" x14ac:dyDescent="0.45">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spans="2:28" x14ac:dyDescent="0.45">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spans="2:28" x14ac:dyDescent="0.45">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spans="2:28" x14ac:dyDescent="0.45">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spans="2:28" x14ac:dyDescent="0.45">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spans="2:28" x14ac:dyDescent="0.45">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spans="2:28" x14ac:dyDescent="0.45">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spans="2:28" x14ac:dyDescent="0.45">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spans="2:28" x14ac:dyDescent="0.45">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spans="2:28" x14ac:dyDescent="0.45">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spans="2:28" x14ac:dyDescent="0.45">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spans="2:28" x14ac:dyDescent="0.45">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spans="2:28" x14ac:dyDescent="0.45">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spans="2:28" x14ac:dyDescent="0.45">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spans="2:28" x14ac:dyDescent="0.45">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spans="2:28" x14ac:dyDescent="0.45">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spans="2:28" x14ac:dyDescent="0.45">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spans="2:28" x14ac:dyDescent="0.45">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spans="2:28" x14ac:dyDescent="0.45">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spans="2:28" x14ac:dyDescent="0.45">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spans="2:28" x14ac:dyDescent="0.45">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spans="2:28" x14ac:dyDescent="0.45">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spans="2:28" x14ac:dyDescent="0.45">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spans="2:28" x14ac:dyDescent="0.45">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spans="2:28" x14ac:dyDescent="0.45">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spans="2:28" x14ac:dyDescent="0.45">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spans="2:28" x14ac:dyDescent="0.45">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spans="2:28" x14ac:dyDescent="0.45">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spans="2:28" x14ac:dyDescent="0.45">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spans="2:28" x14ac:dyDescent="0.45">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spans="2:28" x14ac:dyDescent="0.45">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spans="2:28" x14ac:dyDescent="0.45">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spans="2:28" x14ac:dyDescent="0.45">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spans="2:28" x14ac:dyDescent="0.45">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spans="2:28" x14ac:dyDescent="0.45">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spans="2:28" x14ac:dyDescent="0.45">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spans="2:28" x14ac:dyDescent="0.45">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spans="2:28" x14ac:dyDescent="0.45">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spans="2:28" x14ac:dyDescent="0.45">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spans="2:28" x14ac:dyDescent="0.45">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spans="2:28" x14ac:dyDescent="0.45">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spans="2:28" x14ac:dyDescent="0.45">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spans="2:28" x14ac:dyDescent="0.45">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spans="2:28" x14ac:dyDescent="0.45">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spans="2:28" x14ac:dyDescent="0.45">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spans="2:28" x14ac:dyDescent="0.45">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spans="2:28" x14ac:dyDescent="0.45">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spans="2:28" x14ac:dyDescent="0.45">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spans="2:28" x14ac:dyDescent="0.45">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spans="2:28" x14ac:dyDescent="0.45">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spans="2:28" x14ac:dyDescent="0.45">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spans="2:28" x14ac:dyDescent="0.45">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spans="2:28" x14ac:dyDescent="0.45">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spans="2:28" x14ac:dyDescent="0.45">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spans="2:28" x14ac:dyDescent="0.45">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spans="2:28" x14ac:dyDescent="0.45">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spans="2:28" x14ac:dyDescent="0.45">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spans="2:28" x14ac:dyDescent="0.45">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spans="2:28" x14ac:dyDescent="0.45">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spans="2:28" x14ac:dyDescent="0.45">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spans="2:28" x14ac:dyDescent="0.45">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spans="2:28" x14ac:dyDescent="0.45">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spans="2:28" x14ac:dyDescent="0.45">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spans="2:28" x14ac:dyDescent="0.45">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spans="2:28" x14ac:dyDescent="0.45">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spans="2:28" x14ac:dyDescent="0.45">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spans="2:28" x14ac:dyDescent="0.45">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spans="2:28" x14ac:dyDescent="0.45">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spans="2:28" x14ac:dyDescent="0.45">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spans="2:28" x14ac:dyDescent="0.45">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spans="2:28" x14ac:dyDescent="0.45">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spans="2:28" x14ac:dyDescent="0.45">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spans="2:28" x14ac:dyDescent="0.45">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spans="2:28" x14ac:dyDescent="0.45">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spans="2:28" x14ac:dyDescent="0.45">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spans="2:28" x14ac:dyDescent="0.45">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spans="2:28" x14ac:dyDescent="0.45">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spans="2:28" x14ac:dyDescent="0.45">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spans="2:28" x14ac:dyDescent="0.45">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spans="2:28" x14ac:dyDescent="0.45">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spans="2:28" x14ac:dyDescent="0.45">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spans="2:28" x14ac:dyDescent="0.45">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spans="2:28" x14ac:dyDescent="0.45">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spans="2:28" x14ac:dyDescent="0.45">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spans="2:28" x14ac:dyDescent="0.45">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spans="2:28" x14ac:dyDescent="0.45">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spans="2:28" x14ac:dyDescent="0.45">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spans="2:28" x14ac:dyDescent="0.45">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spans="2:28" x14ac:dyDescent="0.45">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spans="2:28" x14ac:dyDescent="0.45">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spans="2:28" x14ac:dyDescent="0.45">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row r="1001" spans="2:28" x14ac:dyDescent="0.45">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row>
    <row r="1002" spans="2:28" x14ac:dyDescent="0.45">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row>
    <row r="1003" spans="2:28" x14ac:dyDescent="0.45">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row>
    <row r="1004" spans="2:28" x14ac:dyDescent="0.45">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row>
    <row r="1005" spans="2:28" x14ac:dyDescent="0.45">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row>
    <row r="1006" spans="2:28" x14ac:dyDescent="0.45">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row>
    <row r="1007" spans="2:28" x14ac:dyDescent="0.45">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row>
    <row r="1008" spans="2:28" x14ac:dyDescent="0.45">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row>
    <row r="1009" spans="2:28" x14ac:dyDescent="0.45">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row>
    <row r="1010" spans="2:28" x14ac:dyDescent="0.45">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row>
    <row r="1011" spans="2:28" x14ac:dyDescent="0.45">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row>
    <row r="1012" spans="2:28" x14ac:dyDescent="0.45">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row>
    <row r="1013" spans="2:28" x14ac:dyDescent="0.45">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row>
    <row r="1014" spans="2:28" x14ac:dyDescent="0.45">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row>
    <row r="1015" spans="2:28" x14ac:dyDescent="0.45">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row>
    <row r="1016" spans="2:28" x14ac:dyDescent="0.45">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row>
    <row r="1017" spans="2:28" x14ac:dyDescent="0.45">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row>
    <row r="1018" spans="2:28" x14ac:dyDescent="0.45">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row>
    <row r="1019" spans="2:28" x14ac:dyDescent="0.45">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row>
    <row r="1020" spans="2:28" x14ac:dyDescent="0.45">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row>
    <row r="1021" spans="2:28" x14ac:dyDescent="0.45">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row>
    <row r="1022" spans="2:28" x14ac:dyDescent="0.45">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row>
    <row r="1023" spans="2:28" x14ac:dyDescent="0.45">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row>
    <row r="1024" spans="2:28" x14ac:dyDescent="0.45">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row>
    <row r="1025" spans="2:28" x14ac:dyDescent="0.45">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row>
    <row r="1026" spans="2:28" x14ac:dyDescent="0.45">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row>
    <row r="1027" spans="2:28" x14ac:dyDescent="0.45">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row>
    <row r="1028" spans="2:28" x14ac:dyDescent="0.45">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row>
    <row r="1029" spans="2:28" x14ac:dyDescent="0.45">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row>
    <row r="1030" spans="2:28" x14ac:dyDescent="0.45">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2"/>
      <c r="AB1030" s="2"/>
    </row>
    <row r="1031" spans="2:28" x14ac:dyDescent="0.45">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2"/>
      <c r="AB1031" s="2"/>
    </row>
    <row r="1032" spans="2:28" x14ac:dyDescent="0.45">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2"/>
      <c r="AB1032" s="2"/>
    </row>
    <row r="1033" spans="2:28" x14ac:dyDescent="0.45">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2"/>
      <c r="AB1033" s="2"/>
    </row>
    <row r="1034" spans="2:28" x14ac:dyDescent="0.45">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c r="AA1034" s="2"/>
      <c r="AB1034" s="2"/>
    </row>
    <row r="1035" spans="2:28" x14ac:dyDescent="0.45">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2"/>
      <c r="AB1035" s="2"/>
    </row>
    <row r="1036" spans="2:28" x14ac:dyDescent="0.45">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2"/>
      <c r="AB1036" s="2"/>
    </row>
    <row r="1037" spans="2:28" x14ac:dyDescent="0.45">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2"/>
      <c r="AB1037" s="2"/>
    </row>
    <row r="1038" spans="2:28" x14ac:dyDescent="0.45">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2"/>
      <c r="AB1038" s="2"/>
    </row>
    <row r="1039" spans="2:28" x14ac:dyDescent="0.45">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2"/>
      <c r="AB1039" s="2"/>
    </row>
    <row r="1040" spans="2:28" x14ac:dyDescent="0.45">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c r="AA1040" s="2"/>
      <c r="AB1040" s="2"/>
    </row>
    <row r="1041" spans="2:28" x14ac:dyDescent="0.45">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c r="AA1041" s="2"/>
      <c r="AB1041" s="2"/>
    </row>
    <row r="1042" spans="2:28" x14ac:dyDescent="0.45">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c r="AA1042" s="2"/>
      <c r="AB1042" s="2"/>
    </row>
    <row r="1043" spans="2:28" x14ac:dyDescent="0.45">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2"/>
      <c r="AB1043" s="2"/>
    </row>
    <row r="1044" spans="2:28" x14ac:dyDescent="0.45">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2"/>
      <c r="AB1044" s="2"/>
    </row>
    <row r="1045" spans="2:28" x14ac:dyDescent="0.45">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2"/>
      <c r="AB1045" s="2"/>
    </row>
    <row r="1046" spans="2:28" x14ac:dyDescent="0.45">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2"/>
      <c r="AB1046" s="2"/>
    </row>
    <row r="1047" spans="2:28" x14ac:dyDescent="0.45">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2"/>
      <c r="AB1047" s="2"/>
    </row>
    <row r="1048" spans="2:28" x14ac:dyDescent="0.45">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2"/>
      <c r="AB1048" s="2"/>
    </row>
    <row r="1049" spans="2:28" x14ac:dyDescent="0.45">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2"/>
      <c r="AB1049" s="2"/>
    </row>
    <row r="1050" spans="2:28" x14ac:dyDescent="0.45">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2"/>
      <c r="AB1050" s="2"/>
    </row>
    <row r="1051" spans="2:28" x14ac:dyDescent="0.45">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2"/>
      <c r="AB1051" s="2"/>
    </row>
    <row r="1052" spans="2:28" x14ac:dyDescent="0.45">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2"/>
      <c r="AB1052" s="2"/>
    </row>
    <row r="1053" spans="2:28" x14ac:dyDescent="0.45">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2"/>
      <c r="AB1053" s="2"/>
    </row>
    <row r="1054" spans="2:28" x14ac:dyDescent="0.45">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2"/>
      <c r="AB1054" s="2"/>
    </row>
    <row r="1055" spans="2:28" x14ac:dyDescent="0.45">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2"/>
      <c r="AB1055" s="2"/>
    </row>
    <row r="1056" spans="2:28" x14ac:dyDescent="0.45">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2"/>
      <c r="AB1056" s="2"/>
    </row>
    <row r="1057" spans="2:28" x14ac:dyDescent="0.45">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2"/>
      <c r="AB1057" s="2"/>
    </row>
    <row r="1058" spans="2:28" x14ac:dyDescent="0.45">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2"/>
      <c r="AB1058" s="2"/>
    </row>
    <row r="1059" spans="2:28" x14ac:dyDescent="0.45">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2"/>
      <c r="AB1059" s="2"/>
    </row>
    <row r="1060" spans="2:28" x14ac:dyDescent="0.45">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2"/>
      <c r="AB1060" s="2"/>
    </row>
    <row r="1061" spans="2:28" x14ac:dyDescent="0.45">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2"/>
      <c r="AB1061" s="2"/>
    </row>
    <row r="1062" spans="2:28" x14ac:dyDescent="0.45">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2"/>
      <c r="AB1062" s="2"/>
    </row>
    <row r="1063" spans="2:28" x14ac:dyDescent="0.45">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2"/>
      <c r="AB1063" s="2"/>
    </row>
    <row r="1064" spans="2:28" x14ac:dyDescent="0.45">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2"/>
      <c r="AB1064" s="2"/>
    </row>
    <row r="1065" spans="2:28" x14ac:dyDescent="0.45">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2"/>
      <c r="AB1065" s="2"/>
    </row>
    <row r="1066" spans="2:28" x14ac:dyDescent="0.45">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2"/>
      <c r="AB1066" s="2"/>
    </row>
    <row r="1067" spans="2:28" x14ac:dyDescent="0.45">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c r="AA1067" s="2"/>
      <c r="AB1067" s="2"/>
    </row>
    <row r="1068" spans="2:28" x14ac:dyDescent="0.45">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c r="AA1068" s="2"/>
      <c r="AB1068" s="2"/>
    </row>
    <row r="1069" spans="2:28" x14ac:dyDescent="0.45">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c r="AA1069" s="2"/>
      <c r="AB1069" s="2"/>
    </row>
    <row r="1070" spans="2:28" x14ac:dyDescent="0.45">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c r="AA1070" s="2"/>
      <c r="AB1070" s="2"/>
    </row>
    <row r="1071" spans="2:28" x14ac:dyDescent="0.45">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c r="AA1071" s="2"/>
      <c r="AB1071" s="2"/>
    </row>
    <row r="1072" spans="2:28" x14ac:dyDescent="0.45">
      <c r="B1072" s="2"/>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c r="AA1072" s="2"/>
      <c r="AB1072" s="2"/>
    </row>
    <row r="1073" spans="2:28" x14ac:dyDescent="0.45">
      <c r="B1073" s="2"/>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c r="AA1073" s="2"/>
      <c r="AB1073" s="2"/>
    </row>
    <row r="1074" spans="2:28" x14ac:dyDescent="0.45">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c r="AA1074" s="2"/>
      <c r="AB1074" s="2"/>
    </row>
    <row r="1075" spans="2:28" x14ac:dyDescent="0.45">
      <c r="B1075" s="2"/>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c r="AA1075" s="2"/>
      <c r="AB1075" s="2"/>
    </row>
    <row r="1076" spans="2:28" x14ac:dyDescent="0.45">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c r="AA1076" s="2"/>
      <c r="AB1076" s="2"/>
    </row>
    <row r="1077" spans="2:28" x14ac:dyDescent="0.45">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c r="AA1077" s="2"/>
      <c r="AB1077" s="2"/>
    </row>
    <row r="1078" spans="2:28" x14ac:dyDescent="0.45">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c r="AA1078" s="2"/>
      <c r="AB1078" s="2"/>
    </row>
    <row r="1079" spans="2:28" x14ac:dyDescent="0.45">
      <c r="B1079" s="2"/>
      <c r="C1079" s="2"/>
      <c r="D1079" s="2"/>
      <c r="E1079" s="2"/>
      <c r="F1079" s="2"/>
      <c r="G1079" s="2"/>
      <c r="H1079" s="2"/>
      <c r="I1079" s="2"/>
      <c r="J1079" s="2"/>
      <c r="K1079" s="2"/>
      <c r="L1079" s="2"/>
      <c r="M1079" s="2"/>
      <c r="N1079" s="2"/>
      <c r="O1079" s="2"/>
      <c r="P1079" s="2"/>
      <c r="Q1079" s="2"/>
      <c r="R1079" s="2"/>
      <c r="S1079" s="2"/>
      <c r="T1079" s="2"/>
      <c r="U1079" s="2"/>
      <c r="V1079" s="2"/>
      <c r="W1079" s="2"/>
      <c r="X1079" s="2"/>
      <c r="Y1079" s="2"/>
      <c r="Z1079" s="2"/>
      <c r="AA1079" s="2"/>
      <c r="AB1079" s="2"/>
    </row>
    <row r="1080" spans="2:28" x14ac:dyDescent="0.45">
      <c r="B1080" s="2"/>
      <c r="C1080" s="2"/>
      <c r="D1080" s="2"/>
      <c r="E1080" s="2"/>
      <c r="F1080" s="2"/>
      <c r="G1080" s="2"/>
      <c r="H1080" s="2"/>
      <c r="I1080" s="2"/>
      <c r="J1080" s="2"/>
      <c r="K1080" s="2"/>
      <c r="L1080" s="2"/>
      <c r="M1080" s="2"/>
      <c r="N1080" s="2"/>
      <c r="O1080" s="2"/>
      <c r="P1080" s="2"/>
      <c r="Q1080" s="2"/>
      <c r="R1080" s="2"/>
      <c r="S1080" s="2"/>
      <c r="T1080" s="2"/>
      <c r="U1080" s="2"/>
      <c r="V1080" s="2"/>
      <c r="W1080" s="2"/>
      <c r="X1080" s="2"/>
      <c r="Y1080" s="2"/>
      <c r="Z1080" s="2"/>
      <c r="AA1080" s="2"/>
      <c r="AB1080" s="2"/>
    </row>
    <row r="1081" spans="2:28" x14ac:dyDescent="0.45">
      <c r="B1081" s="2"/>
      <c r="C1081" s="2"/>
      <c r="D1081" s="2"/>
      <c r="E1081" s="2"/>
      <c r="F1081" s="2"/>
      <c r="G1081" s="2"/>
      <c r="H1081" s="2"/>
      <c r="I1081" s="2"/>
      <c r="J1081" s="2"/>
      <c r="K1081" s="2"/>
      <c r="L1081" s="2"/>
      <c r="M1081" s="2"/>
      <c r="N1081" s="2"/>
      <c r="O1081" s="2"/>
      <c r="P1081" s="2"/>
      <c r="Q1081" s="2"/>
      <c r="R1081" s="2"/>
      <c r="S1081" s="2"/>
      <c r="T1081" s="2"/>
      <c r="U1081" s="2"/>
      <c r="V1081" s="2"/>
      <c r="W1081" s="2"/>
      <c r="X1081" s="2"/>
      <c r="Y1081" s="2"/>
      <c r="Z1081" s="2"/>
      <c r="AA1081" s="2"/>
      <c r="AB1081" s="2"/>
    </row>
    <row r="1082" spans="2:28" x14ac:dyDescent="0.45">
      <c r="B1082" s="2"/>
      <c r="C1082" s="2"/>
      <c r="D1082" s="2"/>
      <c r="E1082" s="2"/>
      <c r="F1082" s="2"/>
      <c r="G1082" s="2"/>
      <c r="H1082" s="2"/>
      <c r="I1082" s="2"/>
      <c r="J1082" s="2"/>
      <c r="K1082" s="2"/>
      <c r="L1082" s="2"/>
      <c r="M1082" s="2"/>
      <c r="N1082" s="2"/>
      <c r="O1082" s="2"/>
      <c r="P1082" s="2"/>
      <c r="Q1082" s="2"/>
      <c r="R1082" s="2"/>
      <c r="S1082" s="2"/>
      <c r="T1082" s="2"/>
      <c r="U1082" s="2"/>
      <c r="V1082" s="2"/>
      <c r="W1082" s="2"/>
      <c r="X1082" s="2"/>
      <c r="Y1082" s="2"/>
      <c r="Z1082" s="2"/>
      <c r="AA1082" s="2"/>
      <c r="AB1082" s="2"/>
    </row>
    <row r="1083" spans="2:28" x14ac:dyDescent="0.45">
      <c r="B1083" s="2"/>
      <c r="C1083" s="2"/>
      <c r="D1083" s="2"/>
      <c r="E1083" s="2"/>
      <c r="F1083" s="2"/>
      <c r="G1083" s="2"/>
      <c r="H1083" s="2"/>
      <c r="I1083" s="2"/>
      <c r="J1083" s="2"/>
      <c r="K1083" s="2"/>
      <c r="L1083" s="2"/>
      <c r="M1083" s="2"/>
      <c r="N1083" s="2"/>
      <c r="O1083" s="2"/>
      <c r="P1083" s="2"/>
      <c r="Q1083" s="2"/>
      <c r="R1083" s="2"/>
      <c r="S1083" s="2"/>
      <c r="T1083" s="2"/>
      <c r="U1083" s="2"/>
      <c r="V1083" s="2"/>
      <c r="W1083" s="2"/>
      <c r="X1083" s="2"/>
      <c r="Y1083" s="2"/>
      <c r="Z1083" s="2"/>
      <c r="AA1083" s="2"/>
      <c r="AB1083" s="2"/>
    </row>
    <row r="1084" spans="2:28" x14ac:dyDescent="0.45">
      <c r="B1084" s="2"/>
      <c r="C1084" s="2"/>
      <c r="D1084" s="2"/>
      <c r="E1084" s="2"/>
      <c r="F1084" s="2"/>
      <c r="G1084" s="2"/>
      <c r="H1084" s="2"/>
      <c r="I1084" s="2"/>
      <c r="J1084" s="2"/>
      <c r="K1084" s="2"/>
      <c r="L1084" s="2"/>
      <c r="M1084" s="2"/>
      <c r="N1084" s="2"/>
      <c r="O1084" s="2"/>
      <c r="P1084" s="2"/>
      <c r="Q1084" s="2"/>
      <c r="R1084" s="2"/>
      <c r="S1084" s="2"/>
      <c r="T1084" s="2"/>
      <c r="U1084" s="2"/>
      <c r="V1084" s="2"/>
      <c r="W1084" s="2"/>
      <c r="X1084" s="2"/>
      <c r="Y1084" s="2"/>
      <c r="Z1084" s="2"/>
      <c r="AA1084" s="2"/>
      <c r="AB1084" s="2"/>
    </row>
    <row r="1085" spans="2:28" x14ac:dyDescent="0.45">
      <c r="B1085" s="2"/>
      <c r="C1085" s="2"/>
      <c r="D1085" s="2"/>
      <c r="E1085" s="2"/>
      <c r="F1085" s="2"/>
      <c r="G1085" s="2"/>
      <c r="H1085" s="2"/>
      <c r="I1085" s="2"/>
      <c r="J1085" s="2"/>
      <c r="K1085" s="2"/>
      <c r="L1085" s="2"/>
      <c r="M1085" s="2"/>
      <c r="N1085" s="2"/>
      <c r="O1085" s="2"/>
      <c r="P1085" s="2"/>
      <c r="Q1085" s="2"/>
      <c r="R1085" s="2"/>
      <c r="S1085" s="2"/>
      <c r="T1085" s="2"/>
      <c r="U1085" s="2"/>
      <c r="V1085" s="2"/>
      <c r="W1085" s="2"/>
      <c r="X1085" s="2"/>
      <c r="Y1085" s="2"/>
      <c r="Z1085" s="2"/>
      <c r="AA1085" s="2"/>
      <c r="AB1085" s="2"/>
    </row>
    <row r="1086" spans="2:28" x14ac:dyDescent="0.45">
      <c r="B1086" s="2"/>
      <c r="C1086" s="2"/>
      <c r="D1086" s="2"/>
      <c r="E1086" s="2"/>
      <c r="F1086" s="2"/>
      <c r="G1086" s="2"/>
      <c r="H1086" s="2"/>
      <c r="I1086" s="2"/>
      <c r="J1086" s="2"/>
      <c r="K1086" s="2"/>
      <c r="L1086" s="2"/>
      <c r="M1086" s="2"/>
      <c r="N1086" s="2"/>
      <c r="O1086" s="2"/>
      <c r="P1086" s="2"/>
      <c r="Q1086" s="2"/>
      <c r="R1086" s="2"/>
      <c r="S1086" s="2"/>
      <c r="T1086" s="2"/>
      <c r="U1086" s="2"/>
      <c r="V1086" s="2"/>
      <c r="W1086" s="2"/>
      <c r="X1086" s="2"/>
      <c r="Y1086" s="2"/>
      <c r="Z1086" s="2"/>
      <c r="AA1086" s="2"/>
      <c r="AB1086" s="2"/>
    </row>
    <row r="1087" spans="2:28" x14ac:dyDescent="0.45">
      <c r="B1087" s="2"/>
      <c r="C1087" s="2"/>
      <c r="D1087" s="2"/>
      <c r="E1087" s="2"/>
      <c r="F1087" s="2"/>
      <c r="G1087" s="2"/>
      <c r="H1087" s="2"/>
      <c r="I1087" s="2"/>
      <c r="J1087" s="2"/>
      <c r="K1087" s="2"/>
      <c r="L1087" s="2"/>
      <c r="M1087" s="2"/>
      <c r="N1087" s="2"/>
      <c r="O1087" s="2"/>
      <c r="P1087" s="2"/>
      <c r="Q1087" s="2"/>
      <c r="R1087" s="2"/>
      <c r="S1087" s="2"/>
      <c r="T1087" s="2"/>
      <c r="U1087" s="2"/>
      <c r="V1087" s="2"/>
      <c r="W1087" s="2"/>
      <c r="X1087" s="2"/>
      <c r="Y1087" s="2"/>
      <c r="Z1087" s="2"/>
      <c r="AA1087" s="2"/>
      <c r="AB1087" s="2"/>
    </row>
    <row r="1088" spans="2:28" x14ac:dyDescent="0.45">
      <c r="B1088" s="2"/>
      <c r="C1088" s="2"/>
      <c r="D1088" s="2"/>
      <c r="E1088" s="2"/>
      <c r="F1088" s="2"/>
      <c r="G1088" s="2"/>
      <c r="H1088" s="2"/>
      <c r="I1088" s="2"/>
      <c r="J1088" s="2"/>
      <c r="K1088" s="2"/>
      <c r="L1088" s="2"/>
      <c r="M1088" s="2"/>
      <c r="N1088" s="2"/>
      <c r="O1088" s="2"/>
      <c r="P1088" s="2"/>
      <c r="Q1088" s="2"/>
      <c r="R1088" s="2"/>
      <c r="S1088" s="2"/>
      <c r="T1088" s="2"/>
      <c r="U1088" s="2"/>
      <c r="V1088" s="2"/>
      <c r="W1088" s="2"/>
      <c r="X1088" s="2"/>
      <c r="Y1088" s="2"/>
      <c r="Z1088" s="2"/>
      <c r="AA1088" s="2"/>
      <c r="AB1088" s="2"/>
    </row>
    <row r="1089" spans="2:28" x14ac:dyDescent="0.45">
      <c r="B1089" s="2"/>
      <c r="C1089" s="2"/>
      <c r="D1089" s="2"/>
      <c r="E1089" s="2"/>
      <c r="F1089" s="2"/>
      <c r="G1089" s="2"/>
      <c r="H1089" s="2"/>
      <c r="I1089" s="2"/>
      <c r="J1089" s="2"/>
      <c r="K1089" s="2"/>
      <c r="L1089" s="2"/>
      <c r="M1089" s="2"/>
      <c r="N1089" s="2"/>
      <c r="O1089" s="2"/>
      <c r="P1089" s="2"/>
      <c r="Q1089" s="2"/>
      <c r="R1089" s="2"/>
      <c r="S1089" s="2"/>
      <c r="T1089" s="2"/>
      <c r="U1089" s="2"/>
      <c r="V1089" s="2"/>
      <c r="W1089" s="2"/>
      <c r="X1089" s="2"/>
      <c r="Y1089" s="2"/>
      <c r="Z1089" s="2"/>
      <c r="AA1089" s="2"/>
      <c r="AB1089" s="2"/>
    </row>
    <row r="1090" spans="2:28" x14ac:dyDescent="0.45">
      <c r="B1090" s="2"/>
      <c r="C1090" s="2"/>
      <c r="D1090" s="2"/>
      <c r="E1090" s="2"/>
      <c r="F1090" s="2"/>
      <c r="G1090" s="2"/>
      <c r="H1090" s="2"/>
      <c r="I1090" s="2"/>
      <c r="J1090" s="2"/>
      <c r="K1090" s="2"/>
      <c r="L1090" s="2"/>
      <c r="M1090" s="2"/>
      <c r="N1090" s="2"/>
      <c r="O1090" s="2"/>
      <c r="P1090" s="2"/>
      <c r="Q1090" s="2"/>
      <c r="R1090" s="2"/>
      <c r="S1090" s="2"/>
      <c r="T1090" s="2"/>
      <c r="U1090" s="2"/>
      <c r="V1090" s="2"/>
      <c r="W1090" s="2"/>
      <c r="X1090" s="2"/>
      <c r="Y1090" s="2"/>
      <c r="Z1090" s="2"/>
      <c r="AA1090" s="2"/>
      <c r="AB1090" s="2"/>
    </row>
    <row r="1091" spans="2:28" x14ac:dyDescent="0.45">
      <c r="B1091" s="2"/>
      <c r="C1091" s="2"/>
      <c r="D1091" s="2"/>
      <c r="E1091" s="2"/>
      <c r="F1091" s="2"/>
      <c r="G1091" s="2"/>
      <c r="H1091" s="2"/>
      <c r="I1091" s="2"/>
      <c r="J1091" s="2"/>
      <c r="K1091" s="2"/>
      <c r="L1091" s="2"/>
      <c r="M1091" s="2"/>
      <c r="N1091" s="2"/>
      <c r="O1091" s="2"/>
      <c r="P1091" s="2"/>
      <c r="Q1091" s="2"/>
      <c r="R1091" s="2"/>
      <c r="S1091" s="2"/>
      <c r="T1091" s="2"/>
      <c r="U1091" s="2"/>
      <c r="V1091" s="2"/>
      <c r="W1091" s="2"/>
      <c r="X1091" s="2"/>
      <c r="Y1091" s="2"/>
      <c r="Z1091" s="2"/>
      <c r="AA1091" s="2"/>
      <c r="AB1091" s="2"/>
    </row>
    <row r="1092" spans="2:28" x14ac:dyDescent="0.45">
      <c r="B1092" s="2"/>
      <c r="C1092" s="2"/>
      <c r="D1092" s="2"/>
      <c r="E1092" s="2"/>
      <c r="F1092" s="2"/>
      <c r="G1092" s="2"/>
      <c r="H1092" s="2"/>
      <c r="I1092" s="2"/>
      <c r="J1092" s="2"/>
      <c r="K1092" s="2"/>
      <c r="L1092" s="2"/>
      <c r="M1092" s="2"/>
      <c r="N1092" s="2"/>
      <c r="O1092" s="2"/>
      <c r="P1092" s="2"/>
      <c r="Q1092" s="2"/>
      <c r="R1092" s="2"/>
      <c r="S1092" s="2"/>
      <c r="T1092" s="2"/>
      <c r="U1092" s="2"/>
      <c r="V1092" s="2"/>
      <c r="W1092" s="2"/>
      <c r="X1092" s="2"/>
      <c r="Y1092" s="2"/>
      <c r="Z1092" s="2"/>
      <c r="AA1092" s="2"/>
      <c r="AB1092" s="2"/>
    </row>
    <row r="1093" spans="2:28" x14ac:dyDescent="0.45">
      <c r="B1093" s="2"/>
      <c r="C1093" s="2"/>
      <c r="D1093" s="2"/>
      <c r="E1093" s="2"/>
      <c r="F1093" s="2"/>
      <c r="G1093" s="2"/>
      <c r="H1093" s="2"/>
      <c r="I1093" s="2"/>
      <c r="J1093" s="2"/>
      <c r="K1093" s="2"/>
      <c r="L1093" s="2"/>
      <c r="M1093" s="2"/>
      <c r="N1093" s="2"/>
      <c r="O1093" s="2"/>
      <c r="P1093" s="2"/>
      <c r="Q1093" s="2"/>
      <c r="R1093" s="2"/>
      <c r="S1093" s="2"/>
      <c r="T1093" s="2"/>
      <c r="U1093" s="2"/>
      <c r="V1093" s="2"/>
      <c r="W1093" s="2"/>
      <c r="X1093" s="2"/>
      <c r="Y1093" s="2"/>
      <c r="Z1093" s="2"/>
      <c r="AA1093" s="2"/>
      <c r="AB1093" s="2"/>
    </row>
    <row r="1094" spans="2:28" x14ac:dyDescent="0.45">
      <c r="B1094" s="2"/>
      <c r="C1094" s="2"/>
      <c r="D1094" s="2"/>
      <c r="E1094" s="2"/>
      <c r="F1094" s="2"/>
      <c r="G1094" s="2"/>
      <c r="H1094" s="2"/>
      <c r="I1094" s="2"/>
      <c r="J1094" s="2"/>
      <c r="K1094" s="2"/>
      <c r="L1094" s="2"/>
      <c r="M1094" s="2"/>
      <c r="N1094" s="2"/>
      <c r="O1094" s="2"/>
      <c r="P1094" s="2"/>
      <c r="Q1094" s="2"/>
      <c r="R1094" s="2"/>
      <c r="S1094" s="2"/>
      <c r="T1094" s="2"/>
      <c r="U1094" s="2"/>
      <c r="V1094" s="2"/>
      <c r="W1094" s="2"/>
      <c r="X1094" s="2"/>
      <c r="Y1094" s="2"/>
      <c r="Z1094" s="2"/>
      <c r="AA1094" s="2"/>
      <c r="AB1094" s="2"/>
    </row>
    <row r="1095" spans="2:28" x14ac:dyDescent="0.45">
      <c r="B1095" s="2"/>
      <c r="C1095" s="2"/>
      <c r="D1095" s="2"/>
      <c r="E1095" s="2"/>
      <c r="F1095" s="2"/>
      <c r="G1095" s="2"/>
      <c r="H1095" s="2"/>
      <c r="I1095" s="2"/>
      <c r="J1095" s="2"/>
      <c r="K1095" s="2"/>
      <c r="L1095" s="2"/>
      <c r="M1095" s="2"/>
      <c r="N1095" s="2"/>
      <c r="O1095" s="2"/>
      <c r="P1095" s="2"/>
      <c r="Q1095" s="2"/>
      <c r="R1095" s="2"/>
      <c r="S1095" s="2"/>
      <c r="T1095" s="2"/>
      <c r="U1095" s="2"/>
      <c r="V1095" s="2"/>
      <c r="W1095" s="2"/>
      <c r="X1095" s="2"/>
      <c r="Y1095" s="2"/>
      <c r="Z1095" s="2"/>
      <c r="AA1095" s="2"/>
      <c r="AB1095" s="2"/>
    </row>
    <row r="1096" spans="2:28" x14ac:dyDescent="0.45">
      <c r="B1096" s="2"/>
      <c r="C1096" s="2"/>
      <c r="D1096" s="2"/>
      <c r="E1096" s="2"/>
      <c r="F1096" s="2"/>
      <c r="G1096" s="2"/>
      <c r="H1096" s="2"/>
      <c r="I1096" s="2"/>
      <c r="J1096" s="2"/>
      <c r="K1096" s="2"/>
      <c r="L1096" s="2"/>
      <c r="M1096" s="2"/>
      <c r="N1096" s="2"/>
      <c r="O1096" s="2"/>
      <c r="P1096" s="2"/>
      <c r="Q1096" s="2"/>
      <c r="R1096" s="2"/>
      <c r="S1096" s="2"/>
      <c r="T1096" s="2"/>
      <c r="U1096" s="2"/>
      <c r="V1096" s="2"/>
      <c r="W1096" s="2"/>
      <c r="X1096" s="2"/>
      <c r="Y1096" s="2"/>
      <c r="Z1096" s="2"/>
      <c r="AA1096" s="2"/>
      <c r="AB1096" s="2"/>
    </row>
    <row r="1097" spans="2:28" x14ac:dyDescent="0.45">
      <c r="B1097" s="2"/>
      <c r="C1097" s="2"/>
      <c r="D1097" s="2"/>
      <c r="E1097" s="2"/>
      <c r="F1097" s="2"/>
      <c r="G1097" s="2"/>
      <c r="H1097" s="2"/>
      <c r="I1097" s="2"/>
      <c r="J1097" s="2"/>
      <c r="K1097" s="2"/>
      <c r="L1097" s="2"/>
      <c r="M1097" s="2"/>
      <c r="N1097" s="2"/>
      <c r="O1097" s="2"/>
      <c r="P1097" s="2"/>
      <c r="Q1097" s="2"/>
      <c r="R1097" s="2"/>
      <c r="S1097" s="2"/>
      <c r="T1097" s="2"/>
      <c r="U1097" s="2"/>
      <c r="V1097" s="2"/>
      <c r="W1097" s="2"/>
      <c r="X1097" s="2"/>
      <c r="Y1097" s="2"/>
      <c r="Z1097" s="2"/>
      <c r="AA1097" s="2"/>
      <c r="AB1097" s="2"/>
    </row>
    <row r="1098" spans="2:28" x14ac:dyDescent="0.45">
      <c r="B1098" s="2"/>
      <c r="C1098" s="2"/>
      <c r="D1098" s="2"/>
      <c r="E1098" s="2"/>
      <c r="F1098" s="2"/>
      <c r="G1098" s="2"/>
      <c r="H1098" s="2"/>
      <c r="I1098" s="2"/>
      <c r="J1098" s="2"/>
      <c r="K1098" s="2"/>
      <c r="L1098" s="2"/>
      <c r="M1098" s="2"/>
      <c r="N1098" s="2"/>
      <c r="O1098" s="2"/>
      <c r="P1098" s="2"/>
      <c r="Q1098" s="2"/>
      <c r="R1098" s="2"/>
      <c r="S1098" s="2"/>
      <c r="T1098" s="2"/>
      <c r="U1098" s="2"/>
      <c r="V1098" s="2"/>
      <c r="W1098" s="2"/>
      <c r="X1098" s="2"/>
      <c r="Y1098" s="2"/>
      <c r="Z1098" s="2"/>
      <c r="AA1098" s="2"/>
      <c r="AB1098" s="2"/>
    </row>
    <row r="1099" spans="2:28" x14ac:dyDescent="0.45">
      <c r="B1099" s="2"/>
      <c r="C1099" s="2"/>
      <c r="D1099" s="2"/>
      <c r="E1099" s="2"/>
      <c r="F1099" s="2"/>
      <c r="G1099" s="2"/>
      <c r="H1099" s="2"/>
      <c r="I1099" s="2"/>
      <c r="J1099" s="2"/>
      <c r="K1099" s="2"/>
      <c r="L1099" s="2"/>
      <c r="M1099" s="2"/>
      <c r="N1099" s="2"/>
      <c r="O1099" s="2"/>
      <c r="P1099" s="2"/>
      <c r="Q1099" s="2"/>
      <c r="R1099" s="2"/>
      <c r="S1099" s="2"/>
      <c r="T1099" s="2"/>
      <c r="U1099" s="2"/>
      <c r="V1099" s="2"/>
      <c r="W1099" s="2"/>
      <c r="X1099" s="2"/>
      <c r="Y1099" s="2"/>
      <c r="Z1099" s="2"/>
      <c r="AA1099" s="2"/>
      <c r="AB1099" s="2"/>
    </row>
    <row r="1100" spans="2:28" x14ac:dyDescent="0.45">
      <c r="B1100" s="2"/>
      <c r="C1100" s="2"/>
      <c r="D1100" s="2"/>
      <c r="E1100" s="2"/>
      <c r="F1100" s="2"/>
      <c r="G1100" s="2"/>
      <c r="H1100" s="2"/>
      <c r="I1100" s="2"/>
      <c r="J1100" s="2"/>
      <c r="K1100" s="2"/>
      <c r="L1100" s="2"/>
      <c r="M1100" s="2"/>
      <c r="N1100" s="2"/>
      <c r="O1100" s="2"/>
      <c r="P1100" s="2"/>
      <c r="Q1100" s="2"/>
      <c r="R1100" s="2"/>
      <c r="S1100" s="2"/>
      <c r="T1100" s="2"/>
      <c r="U1100" s="2"/>
      <c r="V1100" s="2"/>
      <c r="W1100" s="2"/>
      <c r="X1100" s="2"/>
      <c r="Y1100" s="2"/>
      <c r="Z1100" s="2"/>
      <c r="AA1100" s="2"/>
      <c r="AB1100" s="2"/>
    </row>
    <row r="1101" spans="2:28" x14ac:dyDescent="0.45">
      <c r="B1101" s="2"/>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c r="AA1101" s="2"/>
      <c r="AB1101" s="2"/>
    </row>
    <row r="1102" spans="2:28" x14ac:dyDescent="0.45">
      <c r="B1102" s="2"/>
      <c r="C1102" s="2"/>
      <c r="D1102" s="2"/>
      <c r="E1102" s="2"/>
      <c r="F1102" s="2"/>
      <c r="G1102" s="2"/>
      <c r="H1102" s="2"/>
      <c r="I1102" s="2"/>
      <c r="J1102" s="2"/>
      <c r="K1102" s="2"/>
      <c r="L1102" s="2"/>
      <c r="M1102" s="2"/>
      <c r="N1102" s="2"/>
      <c r="O1102" s="2"/>
      <c r="P1102" s="2"/>
      <c r="Q1102" s="2"/>
      <c r="R1102" s="2"/>
      <c r="S1102" s="2"/>
      <c r="T1102" s="2"/>
      <c r="U1102" s="2"/>
      <c r="V1102" s="2"/>
      <c r="W1102" s="2"/>
      <c r="X1102" s="2"/>
      <c r="Y1102" s="2"/>
      <c r="Z1102" s="2"/>
      <c r="AA1102" s="2"/>
      <c r="AB1102" s="2"/>
    </row>
    <row r="1103" spans="2:28" x14ac:dyDescent="0.45">
      <c r="B1103" s="2"/>
      <c r="C1103" s="2"/>
      <c r="D1103" s="2"/>
      <c r="E1103" s="2"/>
      <c r="F1103" s="2"/>
      <c r="G1103" s="2"/>
      <c r="H1103" s="2"/>
      <c r="I1103" s="2"/>
      <c r="J1103" s="2"/>
      <c r="K1103" s="2"/>
      <c r="L1103" s="2"/>
      <c r="M1103" s="2"/>
      <c r="N1103" s="2"/>
      <c r="O1103" s="2"/>
      <c r="P1103" s="2"/>
      <c r="Q1103" s="2"/>
      <c r="R1103" s="2"/>
      <c r="S1103" s="2"/>
      <c r="T1103" s="2"/>
      <c r="U1103" s="2"/>
      <c r="V1103" s="2"/>
      <c r="W1103" s="2"/>
      <c r="X1103" s="2"/>
      <c r="Y1103" s="2"/>
      <c r="Z1103" s="2"/>
      <c r="AA1103" s="2"/>
      <c r="AB1103" s="2"/>
    </row>
    <row r="1104" spans="2:28" x14ac:dyDescent="0.45">
      <c r="B1104" s="2"/>
      <c r="C1104" s="2"/>
      <c r="D1104" s="2"/>
      <c r="E1104" s="2"/>
      <c r="F1104" s="2"/>
      <c r="G1104" s="2"/>
      <c r="H1104" s="2"/>
      <c r="I1104" s="2"/>
      <c r="J1104" s="2"/>
      <c r="K1104" s="2"/>
      <c r="L1104" s="2"/>
      <c r="M1104" s="2"/>
      <c r="N1104" s="2"/>
      <c r="O1104" s="2"/>
      <c r="P1104" s="2"/>
      <c r="Q1104" s="2"/>
      <c r="R1104" s="2"/>
      <c r="S1104" s="2"/>
      <c r="T1104" s="2"/>
      <c r="U1104" s="2"/>
      <c r="V1104" s="2"/>
      <c r="W1104" s="2"/>
      <c r="X1104" s="2"/>
      <c r="Y1104" s="2"/>
      <c r="Z1104" s="2"/>
      <c r="AA1104" s="2"/>
      <c r="AB1104" s="2"/>
    </row>
    <row r="1105" spans="2:28" x14ac:dyDescent="0.45">
      <c r="B1105" s="2"/>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c r="AA1105" s="2"/>
      <c r="AB1105" s="2"/>
    </row>
    <row r="1106" spans="2:28" x14ac:dyDescent="0.45">
      <c r="B1106" s="2"/>
      <c r="C1106" s="2"/>
      <c r="D1106" s="2"/>
      <c r="E1106" s="2"/>
      <c r="F1106" s="2"/>
      <c r="G1106" s="2"/>
      <c r="H1106" s="2"/>
      <c r="I1106" s="2"/>
      <c r="J1106" s="2"/>
      <c r="K1106" s="2"/>
      <c r="L1106" s="2"/>
      <c r="M1106" s="2"/>
      <c r="N1106" s="2"/>
      <c r="O1106" s="2"/>
      <c r="P1106" s="2"/>
      <c r="Q1106" s="2"/>
      <c r="R1106" s="2"/>
      <c r="S1106" s="2"/>
      <c r="T1106" s="2"/>
      <c r="U1106" s="2"/>
      <c r="V1106" s="2"/>
      <c r="W1106" s="2"/>
      <c r="X1106" s="2"/>
      <c r="Y1106" s="2"/>
      <c r="Z1106" s="2"/>
      <c r="AA1106" s="2"/>
      <c r="AB1106" s="2"/>
    </row>
    <row r="1107" spans="2:28" x14ac:dyDescent="0.45">
      <c r="B1107" s="2"/>
      <c r="C1107" s="2"/>
      <c r="D1107" s="2"/>
      <c r="E1107" s="2"/>
      <c r="F1107" s="2"/>
      <c r="G1107" s="2"/>
      <c r="H1107" s="2"/>
      <c r="I1107" s="2"/>
      <c r="J1107" s="2"/>
      <c r="K1107" s="2"/>
      <c r="L1107" s="2"/>
      <c r="M1107" s="2"/>
      <c r="N1107" s="2"/>
      <c r="O1107" s="2"/>
      <c r="P1107" s="2"/>
      <c r="Q1107" s="2"/>
      <c r="R1107" s="2"/>
      <c r="S1107" s="2"/>
      <c r="T1107" s="2"/>
      <c r="U1107" s="2"/>
      <c r="V1107" s="2"/>
      <c r="W1107" s="2"/>
      <c r="X1107" s="2"/>
      <c r="Y1107" s="2"/>
      <c r="Z1107" s="2"/>
      <c r="AA1107" s="2"/>
      <c r="AB1107" s="2"/>
    </row>
    <row r="1108" spans="2:28" x14ac:dyDescent="0.45">
      <c r="B1108" s="2"/>
      <c r="C1108" s="2"/>
      <c r="D1108" s="2"/>
      <c r="E1108" s="2"/>
      <c r="F1108" s="2"/>
      <c r="G1108" s="2"/>
      <c r="H1108" s="2"/>
      <c r="I1108" s="2"/>
      <c r="J1108" s="2"/>
      <c r="K1108" s="2"/>
      <c r="L1108" s="2"/>
      <c r="M1108" s="2"/>
      <c r="N1108" s="2"/>
      <c r="O1108" s="2"/>
      <c r="P1108" s="2"/>
      <c r="Q1108" s="2"/>
      <c r="R1108" s="2"/>
      <c r="S1108" s="2"/>
      <c r="T1108" s="2"/>
      <c r="U1108" s="2"/>
      <c r="V1108" s="2"/>
      <c r="W1108" s="2"/>
      <c r="X1108" s="2"/>
      <c r="Y1108" s="2"/>
      <c r="Z1108" s="2"/>
      <c r="AA1108" s="2"/>
      <c r="AB1108" s="2"/>
    </row>
    <row r="1109" spans="2:28" x14ac:dyDescent="0.45">
      <c r="B1109" s="2"/>
      <c r="C1109" s="2"/>
      <c r="D1109" s="2"/>
      <c r="E1109" s="2"/>
      <c r="F1109" s="2"/>
      <c r="G1109" s="2"/>
      <c r="H1109" s="2"/>
      <c r="I1109" s="2"/>
      <c r="J1109" s="2"/>
      <c r="K1109" s="2"/>
      <c r="L1109" s="2"/>
      <c r="M1109" s="2"/>
      <c r="N1109" s="2"/>
      <c r="O1109" s="2"/>
      <c r="P1109" s="2"/>
      <c r="Q1109" s="2"/>
      <c r="R1109" s="2"/>
      <c r="S1109" s="2"/>
      <c r="T1109" s="2"/>
      <c r="U1109" s="2"/>
      <c r="V1109" s="2"/>
      <c r="W1109" s="2"/>
      <c r="X1109" s="2"/>
      <c r="Y1109" s="2"/>
      <c r="Z1109" s="2"/>
      <c r="AA1109" s="2"/>
      <c r="AB1109" s="2"/>
    </row>
    <row r="1110" spans="2:28" x14ac:dyDescent="0.45">
      <c r="B1110" s="2"/>
      <c r="C1110" s="2"/>
      <c r="D1110" s="2"/>
      <c r="E1110" s="2"/>
      <c r="F1110" s="2"/>
      <c r="G1110" s="2"/>
      <c r="H1110" s="2"/>
      <c r="I1110" s="2"/>
      <c r="J1110" s="2"/>
      <c r="K1110" s="2"/>
      <c r="L1110" s="2"/>
      <c r="M1110" s="2"/>
      <c r="N1110" s="2"/>
      <c r="O1110" s="2"/>
      <c r="P1110" s="2"/>
      <c r="Q1110" s="2"/>
      <c r="R1110" s="2"/>
      <c r="S1110" s="2"/>
      <c r="T1110" s="2"/>
      <c r="U1110" s="2"/>
      <c r="V1110" s="2"/>
      <c r="W1110" s="2"/>
      <c r="X1110" s="2"/>
      <c r="Y1110" s="2"/>
      <c r="Z1110" s="2"/>
      <c r="AA1110" s="2"/>
      <c r="AB1110" s="2"/>
    </row>
    <row r="1111" spans="2:28" x14ac:dyDescent="0.45">
      <c r="B1111" s="2"/>
      <c r="C1111" s="2"/>
      <c r="D1111" s="2"/>
      <c r="E1111" s="2"/>
      <c r="F1111" s="2"/>
      <c r="G1111" s="2"/>
      <c r="H1111" s="2"/>
      <c r="I1111" s="2"/>
      <c r="J1111" s="2"/>
      <c r="K1111" s="2"/>
      <c r="L1111" s="2"/>
      <c r="M1111" s="2"/>
      <c r="N1111" s="2"/>
      <c r="O1111" s="2"/>
      <c r="P1111" s="2"/>
      <c r="Q1111" s="2"/>
      <c r="R1111" s="2"/>
      <c r="S1111" s="2"/>
      <c r="T1111" s="2"/>
      <c r="U1111" s="2"/>
      <c r="V1111" s="2"/>
      <c r="W1111" s="2"/>
      <c r="X1111" s="2"/>
      <c r="Y1111" s="2"/>
      <c r="Z1111" s="2"/>
      <c r="AA1111" s="2"/>
      <c r="AB1111" s="2"/>
    </row>
  </sheetData>
  <printOptions horizontalCentered="1" verticalCentered="1"/>
  <pageMargins left="0.25" right="0.25" top="0.75" bottom="0.75" header="0.3" footer="0.3"/>
  <pageSetup scale="76"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L47"/>
  <sheetViews>
    <sheetView showGridLines="0" workbookViewId="0"/>
  </sheetViews>
  <sheetFormatPr defaultColWidth="9.265625" defaultRowHeight="14.25" x14ac:dyDescent="0.45"/>
  <cols>
    <col min="1" max="1" width="27.3984375" style="2" customWidth="1"/>
    <col min="2" max="2" width="10.73046875" style="2" bestFit="1" customWidth="1"/>
    <col min="3" max="10" width="9.265625" style="2"/>
    <col min="11" max="11" width="14" style="2" customWidth="1"/>
    <col min="12" max="16384" width="9.265625" style="2"/>
  </cols>
  <sheetData>
    <row r="1" spans="1:11" x14ac:dyDescent="0.45">
      <c r="A1" s="1" t="str">
        <f>Inputs!A1</f>
        <v>Home Depot, Inc.</v>
      </c>
      <c r="B1" s="1"/>
      <c r="C1" s="1"/>
      <c r="D1" s="1"/>
      <c r="E1" s="1"/>
      <c r="F1" s="1"/>
      <c r="G1" s="1"/>
      <c r="H1" s="1"/>
      <c r="I1" s="1"/>
      <c r="J1" s="1"/>
      <c r="K1" s="1"/>
    </row>
    <row r="2" spans="1:11" x14ac:dyDescent="0.45">
      <c r="A2" s="3" t="s">
        <v>361</v>
      </c>
    </row>
    <row r="3" spans="1:11" x14ac:dyDescent="0.45">
      <c r="A3" s="5"/>
    </row>
    <row r="5" spans="1:11" s="138" customFormat="1" ht="14.65" thickBot="1" x14ac:dyDescent="0.5">
      <c r="A5" s="105" t="str">
        <f>CONCATENATE("Fiscal Years Ending ",Inputs!B7)</f>
        <v>Fiscal Years Ending 1/31</v>
      </c>
      <c r="B5" s="106" t="s">
        <v>38</v>
      </c>
      <c r="C5" s="106" t="s">
        <v>39</v>
      </c>
      <c r="D5" s="106" t="s">
        <v>40</v>
      </c>
      <c r="E5" s="106" t="s">
        <v>41</v>
      </c>
      <c r="F5" s="106" t="s">
        <v>42</v>
      </c>
      <c r="G5" s="106" t="s">
        <v>43</v>
      </c>
      <c r="H5" s="106" t="s">
        <v>44</v>
      </c>
      <c r="I5" s="106" t="s">
        <v>45</v>
      </c>
      <c r="J5" s="106" t="s">
        <v>46</v>
      </c>
      <c r="K5" s="106" t="s">
        <v>47</v>
      </c>
    </row>
    <row r="7" spans="1:11" x14ac:dyDescent="0.45">
      <c r="A7" s="2" t="s">
        <v>362</v>
      </c>
      <c r="B7" s="107">
        <f>IS!L28</f>
        <v>14.598618451598409</v>
      </c>
      <c r="C7" s="107">
        <f>IS!M28</f>
        <v>15.382384393555604</v>
      </c>
      <c r="D7" s="107">
        <f>IS!N28</f>
        <v>16.064646765467167</v>
      </c>
      <c r="E7" s="107">
        <f>IS!O28</f>
        <v>16.774080298794022</v>
      </c>
      <c r="F7" s="107">
        <f>IS!P28</f>
        <v>17.380771900064293</v>
      </c>
      <c r="G7" s="107">
        <f>IS!Q28</f>
        <v>18.00497953477873</v>
      </c>
      <c r="H7" s="107">
        <f>IS!R28</f>
        <v>18.65046870279593</v>
      </c>
      <c r="I7" s="107">
        <f>IS!S28</f>
        <v>19.313640636560418</v>
      </c>
      <c r="J7" s="107">
        <f>IS!T28</f>
        <v>19.980624486350706</v>
      </c>
      <c r="K7" s="107">
        <f>IS!U28</f>
        <v>20.663685795554638</v>
      </c>
    </row>
    <row r="9" spans="1:11" x14ac:dyDescent="0.45">
      <c r="A9" s="48" t="s">
        <v>363</v>
      </c>
    </row>
    <row r="10" spans="1:11" x14ac:dyDescent="0.45">
      <c r="A10" s="2" t="s">
        <v>364</v>
      </c>
      <c r="B10" s="49">
        <f>Inputs!B15</f>
        <v>1.7112553878419333E-2</v>
      </c>
    </row>
    <row r="11" spans="1:11" x14ac:dyDescent="0.45">
      <c r="A11" s="2" t="s">
        <v>365</v>
      </c>
      <c r="B11" s="49">
        <f>Inputs!B27</f>
        <v>1.8929534527518954</v>
      </c>
    </row>
    <row r="12" spans="1:11" x14ac:dyDescent="0.45">
      <c r="A12" s="2" t="s">
        <v>366</v>
      </c>
      <c r="B12" s="302">
        <f>Inputs!B19</f>
        <v>7.2433999999999998E-2</v>
      </c>
    </row>
    <row r="14" spans="1:11" x14ac:dyDescent="0.45">
      <c r="A14" s="48" t="s">
        <v>367</v>
      </c>
    </row>
    <row r="15" spans="1:11" x14ac:dyDescent="0.45">
      <c r="A15" s="2" t="s">
        <v>368</v>
      </c>
      <c r="J15" s="35"/>
      <c r="K15" s="35">
        <f>((1-(B10/B11)))/(DDM!B12-DDM!B10)</f>
        <v>17.912761414239121</v>
      </c>
    </row>
    <row r="16" spans="1:11" x14ac:dyDescent="0.45">
      <c r="A16" s="2" t="s">
        <v>369</v>
      </c>
      <c r="K16" s="62">
        <f>K7</f>
        <v>20.663685795554638</v>
      </c>
    </row>
    <row r="17" spans="1:12" x14ac:dyDescent="0.45">
      <c r="A17" s="2" t="s">
        <v>370</v>
      </c>
      <c r="J17" s="47"/>
      <c r="K17" s="47">
        <f>K15*K16</f>
        <v>370.14367359457214</v>
      </c>
    </row>
    <row r="18" spans="1:12" x14ac:dyDescent="0.45">
      <c r="A18" s="2" t="s">
        <v>371</v>
      </c>
      <c r="B18" s="290">
        <f>IS!L29</f>
        <v>6.4273850126298253</v>
      </c>
      <c r="C18" s="290">
        <f>IS!M29</f>
        <v>6.7724563962985869</v>
      </c>
      <c r="D18" s="290">
        <f>IS!N29</f>
        <v>7.0728384467264833</v>
      </c>
      <c r="E18" s="290">
        <f>IS!O29</f>
        <v>7.385183239809475</v>
      </c>
      <c r="F18" s="290">
        <f>IS!P29</f>
        <v>7.6522934816602017</v>
      </c>
      <c r="G18" s="290">
        <f>IS!Q29</f>
        <v>7.9271155690676176</v>
      </c>
      <c r="H18" s="290">
        <f>IS!R29</f>
        <v>8.2113073518780233</v>
      </c>
      <c r="I18" s="290">
        <f>IS!S29</f>
        <v>8.5032843880617399</v>
      </c>
      <c r="J18" s="290">
        <f>IS!T29</f>
        <v>8.7969397099006947</v>
      </c>
      <c r="K18" s="292">
        <f>IS!U29</f>
        <v>9.0976735112559837</v>
      </c>
      <c r="L18" s="50"/>
    </row>
    <row r="19" spans="1:12" x14ac:dyDescent="0.45">
      <c r="A19" s="2" t="s">
        <v>372</v>
      </c>
      <c r="B19" s="291">
        <f>B18/((1+$B$12)^B39)</f>
        <v>5.9932685952047642</v>
      </c>
      <c r="C19" s="291">
        <f t="shared" ref="C19:J19" si="0">C18/((1+$B$12)^C39)</f>
        <v>5.8885052842280556</v>
      </c>
      <c r="D19" s="291">
        <f t="shared" si="0"/>
        <v>5.7343211995524443</v>
      </c>
      <c r="E19" s="291">
        <f t="shared" si="0"/>
        <v>5.5831459187452621</v>
      </c>
      <c r="F19" s="291">
        <f t="shared" si="0"/>
        <v>5.3943453478210399</v>
      </c>
      <c r="G19" s="291">
        <f t="shared" si="0"/>
        <v>5.2106481036748482</v>
      </c>
      <c r="H19" s="291">
        <f t="shared" si="0"/>
        <v>5.0328998528547135</v>
      </c>
      <c r="I19" s="291">
        <f t="shared" si="0"/>
        <v>4.8598415560231789</v>
      </c>
      <c r="J19" s="291">
        <f t="shared" si="0"/>
        <v>4.6880954735169897</v>
      </c>
      <c r="K19" s="291">
        <f>K17/((1+$B$12)^K39)</f>
        <v>197.25824411149139</v>
      </c>
    </row>
    <row r="21" spans="1:12" ht="14.65" thickBot="1" x14ac:dyDescent="0.5">
      <c r="A21" s="2" t="s">
        <v>373</v>
      </c>
      <c r="B21" s="107">
        <f>SUM(B19:K19)</f>
        <v>245.64331544311267</v>
      </c>
    </row>
    <row r="22" spans="1:12" ht="14.65" thickBot="1" x14ac:dyDescent="0.5">
      <c r="A22" s="111" t="str">
        <f>CONCATENATE("Implied Price as of Today")</f>
        <v>Implied Price as of Today</v>
      </c>
      <c r="B22" s="112">
        <f>B21*(1+B12-B47)^B46</f>
        <v>246.53768190009225</v>
      </c>
    </row>
    <row r="24" spans="1:12" x14ac:dyDescent="0.45">
      <c r="B24" s="35"/>
    </row>
    <row r="25" spans="1:12" x14ac:dyDescent="0.45">
      <c r="B25" s="35"/>
    </row>
    <row r="26" spans="1:12" s="1" customFormat="1" x14ac:dyDescent="0.45">
      <c r="B26" s="51"/>
    </row>
    <row r="27" spans="1:12" s="1" customFormat="1" x14ac:dyDescent="0.45">
      <c r="B27" s="51"/>
    </row>
    <row r="28" spans="1:12" s="1" customFormat="1" x14ac:dyDescent="0.45">
      <c r="B28" s="51"/>
    </row>
    <row r="29" spans="1:12" s="1" customFormat="1" x14ac:dyDescent="0.45">
      <c r="B29" s="51"/>
    </row>
    <row r="30" spans="1:12" s="1" customFormat="1" x14ac:dyDescent="0.45">
      <c r="B30" s="51"/>
    </row>
    <row r="31" spans="1:12" s="1" customFormat="1" x14ac:dyDescent="0.45">
      <c r="B31" s="51"/>
    </row>
    <row r="32" spans="1:12" s="1" customFormat="1" x14ac:dyDescent="0.45">
      <c r="B32" s="51"/>
    </row>
    <row r="33" spans="1:11" s="1" customFormat="1" x14ac:dyDescent="0.45">
      <c r="B33" s="51"/>
    </row>
    <row r="34" spans="1:11" s="1" customFormat="1" x14ac:dyDescent="0.45">
      <c r="B34" s="51"/>
    </row>
    <row r="35" spans="1:11" s="1" customFormat="1" x14ac:dyDescent="0.45">
      <c r="B35" s="51"/>
    </row>
    <row r="36" spans="1:11" s="1" customFormat="1" x14ac:dyDescent="0.45">
      <c r="B36" s="51"/>
    </row>
    <row r="37" spans="1:11" x14ac:dyDescent="0.45">
      <c r="A37" s="69" t="s">
        <v>374</v>
      </c>
      <c r="B37" s="110"/>
      <c r="C37" s="110"/>
    </row>
    <row r="39" spans="1:11" x14ac:dyDescent="0.45">
      <c r="A39" s="2" t="s">
        <v>353</v>
      </c>
      <c r="B39" s="2">
        <v>1</v>
      </c>
      <c r="C39" s="2">
        <v>2</v>
      </c>
      <c r="D39" s="2">
        <v>3</v>
      </c>
      <c r="E39" s="2">
        <v>4</v>
      </c>
      <c r="F39" s="2">
        <v>5</v>
      </c>
      <c r="G39" s="2">
        <v>6</v>
      </c>
      <c r="H39" s="2">
        <v>7</v>
      </c>
      <c r="I39" s="2">
        <v>8</v>
      </c>
      <c r="J39" s="2">
        <v>9</v>
      </c>
      <c r="K39" s="2">
        <v>9</v>
      </c>
    </row>
    <row r="41" spans="1:11" x14ac:dyDescent="0.45">
      <c r="A41" s="2" t="s">
        <v>354</v>
      </c>
      <c r="B41" s="23">
        <f>Inputs!B6</f>
        <v>44619</v>
      </c>
    </row>
    <row r="42" spans="1:11" x14ac:dyDescent="0.45">
      <c r="A42" s="2" t="s">
        <v>355</v>
      </c>
      <c r="B42" s="23">
        <f>Inputs!B9</f>
        <v>44956</v>
      </c>
    </row>
    <row r="43" spans="1:11" x14ac:dyDescent="0.45">
      <c r="A43" s="2" t="s">
        <v>356</v>
      </c>
      <c r="B43" s="23" t="str">
        <f>Inputs!B8</f>
        <v>2/02/2022</v>
      </c>
    </row>
    <row r="44" spans="1:11" x14ac:dyDescent="0.45">
      <c r="A44" s="2" t="s">
        <v>357</v>
      </c>
      <c r="B44" s="24">
        <f>B42-B43</f>
        <v>362</v>
      </c>
    </row>
    <row r="45" spans="1:11" x14ac:dyDescent="0.45">
      <c r="A45" s="2" t="s">
        <v>358</v>
      </c>
      <c r="B45" s="24">
        <f>B41-B43</f>
        <v>25</v>
      </c>
    </row>
    <row r="46" spans="1:11" x14ac:dyDescent="0.45">
      <c r="A46" s="2" t="s">
        <v>359</v>
      </c>
      <c r="B46" s="25">
        <f>B45/B44</f>
        <v>6.9060773480662987E-2</v>
      </c>
    </row>
    <row r="47" spans="1:11" x14ac:dyDescent="0.45">
      <c r="A47" s="2" t="s">
        <v>360</v>
      </c>
      <c r="B47" s="49">
        <f>Inputs!B16</f>
        <v>1.84E-2</v>
      </c>
    </row>
  </sheetData>
  <phoneticPr fontId="0" type="noConversion"/>
  <pageMargins left="0.25" right="0.25" top="0.75" bottom="0.75" header="0.3" footer="0.3"/>
  <pageSetup orientation="landscape" r:id="rId1"/>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N34"/>
  <sheetViews>
    <sheetView showGridLines="0" zoomScaleNormal="100" workbookViewId="0"/>
  </sheetViews>
  <sheetFormatPr defaultColWidth="9.265625" defaultRowHeight="15" customHeight="1" x14ac:dyDescent="0.45"/>
  <cols>
    <col min="1" max="1" width="13.73046875" style="2" customWidth="1"/>
    <col min="2" max="2" width="19.73046875" style="2" customWidth="1"/>
    <col min="3" max="3" width="9.265625" style="2"/>
    <col min="4" max="4" width="10" style="2" bestFit="1" customWidth="1"/>
    <col min="5" max="10" width="9.265625" style="2"/>
    <col min="11" max="11" width="0" style="2" hidden="1" customWidth="1"/>
    <col min="12" max="12" width="9.59765625" style="2" hidden="1" customWidth="1"/>
    <col min="13" max="14" width="0" style="2" hidden="1" customWidth="1"/>
    <col min="15" max="16384" width="9.265625" style="2"/>
  </cols>
  <sheetData>
    <row r="1" spans="1:14" ht="15" customHeight="1" x14ac:dyDescent="0.45">
      <c r="A1" s="1" t="str">
        <f>Inputs!A1</f>
        <v>Home Depot, Inc.</v>
      </c>
      <c r="B1" s="1"/>
      <c r="C1" s="1"/>
    </row>
    <row r="2" spans="1:14" ht="15" customHeight="1" x14ac:dyDescent="0.45">
      <c r="A2" s="3" t="s">
        <v>375</v>
      </c>
    </row>
    <row r="3" spans="1:14" ht="15" customHeight="1" x14ac:dyDescent="0.45">
      <c r="A3" s="3"/>
    </row>
    <row r="4" spans="1:14" s="30" customFormat="1" ht="15" customHeight="1" x14ac:dyDescent="0.45">
      <c r="A4" s="124"/>
      <c r="B4" s="125"/>
      <c r="C4" s="125"/>
      <c r="D4" s="125" t="s">
        <v>362</v>
      </c>
      <c r="E4" s="125" t="s">
        <v>362</v>
      </c>
      <c r="F4" s="125"/>
      <c r="G4" s="125"/>
      <c r="H4" s="124" t="s">
        <v>376</v>
      </c>
      <c r="I4" s="125"/>
      <c r="J4" s="126"/>
      <c r="K4" s="125" t="s">
        <v>377</v>
      </c>
      <c r="L4" s="125" t="s">
        <v>378</v>
      </c>
      <c r="M4" s="125"/>
      <c r="N4" s="126" t="s">
        <v>378</v>
      </c>
    </row>
    <row r="5" spans="1:14" ht="15" customHeight="1" thickBot="1" x14ac:dyDescent="0.5">
      <c r="A5" s="127" t="s">
        <v>379</v>
      </c>
      <c r="B5" s="128" t="s">
        <v>380</v>
      </c>
      <c r="C5" s="129" t="s">
        <v>381</v>
      </c>
      <c r="D5" s="129" t="s">
        <v>38</v>
      </c>
      <c r="E5" s="129" t="s">
        <v>39</v>
      </c>
      <c r="F5" s="129" t="s">
        <v>382</v>
      </c>
      <c r="G5" s="129" t="s">
        <v>383</v>
      </c>
      <c r="H5" s="130" t="s">
        <v>384</v>
      </c>
      <c r="I5" s="129" t="s">
        <v>385</v>
      </c>
      <c r="J5" s="131" t="s">
        <v>386</v>
      </c>
      <c r="K5" s="129" t="s">
        <v>387</v>
      </c>
      <c r="L5" s="129" t="s">
        <v>388</v>
      </c>
      <c r="M5" s="129" t="s">
        <v>389</v>
      </c>
      <c r="N5" s="131" t="s">
        <v>389</v>
      </c>
    </row>
    <row r="6" spans="1:14" ht="15" customHeight="1" x14ac:dyDescent="0.45">
      <c r="A6" s="276" t="s">
        <v>390</v>
      </c>
      <c r="B6" s="2" t="s">
        <v>391</v>
      </c>
      <c r="C6" s="277">
        <v>219.18</v>
      </c>
      <c r="D6" s="278">
        <v>13.48</v>
      </c>
      <c r="E6" s="278">
        <v>14.93</v>
      </c>
      <c r="F6" s="279">
        <f t="shared" ref="F6:F10" si="0">C6/D6</f>
        <v>16.259643916913948</v>
      </c>
      <c r="G6" s="279">
        <f t="shared" ref="G6:G10" si="1">C6/E6</f>
        <v>14.68050904219692</v>
      </c>
      <c r="H6" s="316">
        <v>16.850000000000001</v>
      </c>
      <c r="I6" s="75">
        <f t="shared" ref="I6:I10" si="2">F6/H6</f>
        <v>0.96496403067738556</v>
      </c>
      <c r="J6" s="76">
        <f t="shared" ref="J6:J10" si="3">G6/H6</f>
        <v>0.87124682743008419</v>
      </c>
      <c r="K6" s="282">
        <v>-7.19</v>
      </c>
      <c r="L6" s="283"/>
      <c r="M6" s="86" t="s">
        <v>392</v>
      </c>
      <c r="N6" s="78" t="e">
        <f>C6/L6</f>
        <v>#DIV/0!</v>
      </c>
    </row>
    <row r="7" spans="1:14" ht="15" customHeight="1" x14ac:dyDescent="0.45">
      <c r="A7" s="276" t="s">
        <v>393</v>
      </c>
      <c r="B7" s="2" t="s">
        <v>394</v>
      </c>
      <c r="C7" s="277">
        <v>136.38</v>
      </c>
      <c r="D7" s="278">
        <v>6.76</v>
      </c>
      <c r="E7" s="278">
        <v>7.29</v>
      </c>
      <c r="F7" s="279">
        <f t="shared" si="0"/>
        <v>20.174556213017752</v>
      </c>
      <c r="G7" s="279">
        <f t="shared" si="1"/>
        <v>18.707818930041153</v>
      </c>
      <c r="H7" s="316">
        <v>8.35</v>
      </c>
      <c r="I7" s="75">
        <f t="shared" si="2"/>
        <v>2.4161145165290723</v>
      </c>
      <c r="J7" s="76">
        <f t="shared" si="3"/>
        <v>2.2404573568911563</v>
      </c>
      <c r="K7" s="284">
        <v>30.07</v>
      </c>
      <c r="L7" s="285"/>
      <c r="M7" s="81">
        <f>C7/K7</f>
        <v>4.5354173594945122</v>
      </c>
      <c r="N7" s="79" t="e">
        <f t="shared" ref="N7:N10" si="4">C7/L7</f>
        <v>#DIV/0!</v>
      </c>
    </row>
    <row r="8" spans="1:14" ht="15" customHeight="1" x14ac:dyDescent="0.45">
      <c r="A8" s="276" t="s">
        <v>395</v>
      </c>
      <c r="B8" s="2" t="s">
        <v>396</v>
      </c>
      <c r="C8" s="277">
        <v>60.15</v>
      </c>
      <c r="D8" s="278">
        <v>5.35</v>
      </c>
      <c r="E8" s="278">
        <v>5.68</v>
      </c>
      <c r="F8" s="279">
        <f>C8/D8</f>
        <v>11.242990654205608</v>
      </c>
      <c r="G8" s="279">
        <f>C8/E8</f>
        <v>10.589788732394366</v>
      </c>
      <c r="H8" s="316">
        <v>8.83</v>
      </c>
      <c r="I8" s="75">
        <f>F8/H8</f>
        <v>1.2732718747684719</v>
      </c>
      <c r="J8" s="76">
        <f>G8/H8</f>
        <v>1.1992965721850923</v>
      </c>
      <c r="K8" s="284"/>
      <c r="L8" s="285"/>
      <c r="M8" s="81"/>
      <c r="N8" s="79"/>
    </row>
    <row r="9" spans="1:14" ht="15" customHeight="1" x14ac:dyDescent="0.45">
      <c r="A9" s="276" t="s">
        <v>397</v>
      </c>
      <c r="B9" s="2" t="s">
        <v>398</v>
      </c>
      <c r="C9" s="277">
        <v>77.27</v>
      </c>
      <c r="D9" s="278">
        <v>7.38</v>
      </c>
      <c r="E9" s="278">
        <v>8.19</v>
      </c>
      <c r="F9" s="279">
        <f>C9/D9</f>
        <v>10.470189701897018</v>
      </c>
      <c r="G9" s="279">
        <f>C9/E9</f>
        <v>9.4346764346764349</v>
      </c>
      <c r="H9" s="316">
        <v>18.8</v>
      </c>
      <c r="I9" s="75">
        <f>F9/H9</f>
        <v>0.55692498414345837</v>
      </c>
      <c r="J9" s="76">
        <f>G9/H9</f>
        <v>0.50184449120619334</v>
      </c>
      <c r="K9" s="284"/>
      <c r="L9" s="285"/>
      <c r="M9" s="81"/>
      <c r="N9" s="79"/>
    </row>
    <row r="10" spans="1:14" ht="15" customHeight="1" thickBot="1" x14ac:dyDescent="0.5">
      <c r="A10" s="280" t="s">
        <v>399</v>
      </c>
      <c r="B10" s="28" t="s">
        <v>400</v>
      </c>
      <c r="C10" s="71">
        <v>528</v>
      </c>
      <c r="D10" s="68">
        <v>12.89</v>
      </c>
      <c r="E10" s="68">
        <v>14.11</v>
      </c>
      <c r="F10" s="83">
        <f t="shared" si="0"/>
        <v>40.961986035686579</v>
      </c>
      <c r="G10" s="83">
        <f t="shared" si="1"/>
        <v>37.420269312544299</v>
      </c>
      <c r="H10" s="317">
        <v>10.51</v>
      </c>
      <c r="I10" s="72">
        <f t="shared" si="2"/>
        <v>3.8974296894088085</v>
      </c>
      <c r="J10" s="77">
        <f t="shared" si="3"/>
        <v>3.5604442733153472</v>
      </c>
      <c r="K10" s="286">
        <v>41.64</v>
      </c>
      <c r="L10" s="287"/>
      <c r="M10" s="87">
        <f t="shared" ref="M10" si="5">C10/K10</f>
        <v>12.680115273775217</v>
      </c>
      <c r="N10" s="80" t="e">
        <f t="shared" si="4"/>
        <v>#DIV/0!</v>
      </c>
    </row>
    <row r="11" spans="1:14" ht="15" customHeight="1" thickBot="1" x14ac:dyDescent="0.5">
      <c r="C11" s="31"/>
      <c r="E11" s="2" t="s">
        <v>61</v>
      </c>
      <c r="F11" s="84">
        <f>AVERAGE(F6:F10)</f>
        <v>19.82187330434418</v>
      </c>
      <c r="G11" s="85">
        <f>AVERAGE(G6:G10)</f>
        <v>18.166612490370635</v>
      </c>
      <c r="I11" s="84">
        <f>AVERAGE(I6:I10)</f>
        <v>1.8217410191054395</v>
      </c>
      <c r="J11" s="85">
        <f>AVERAGE(J6:J10)</f>
        <v>1.6746579042055747</v>
      </c>
      <c r="K11" s="75"/>
      <c r="L11" s="75"/>
      <c r="M11" s="274">
        <f>AVERAGE(M6:M10)</f>
        <v>8.6077663166348639</v>
      </c>
      <c r="N11" s="275" t="e">
        <f>AVERAGE(N6:N10)</f>
        <v>#DIV/0!</v>
      </c>
    </row>
    <row r="12" spans="1:14" ht="15" customHeight="1" x14ac:dyDescent="0.45">
      <c r="C12" s="31"/>
    </row>
    <row r="13" spans="1:14" ht="15" customHeight="1" x14ac:dyDescent="0.45">
      <c r="A13" s="52" t="str">
        <f>Inputs!B4</f>
        <v>HD</v>
      </c>
      <c r="B13" s="2" t="str">
        <f>Inputs!A1</f>
        <v>Home Depot, Inc.</v>
      </c>
      <c r="C13" s="70">
        <f>Inputs!B5</f>
        <v>324.45999999999998</v>
      </c>
      <c r="D13" s="288">
        <f>IS!K28</f>
        <v>11.98</v>
      </c>
      <c r="E13" s="288">
        <f>IS!L28</f>
        <v>14.598618451598409</v>
      </c>
      <c r="F13" s="53">
        <f>C13/D13</f>
        <v>27.083472454090149</v>
      </c>
      <c r="G13" s="53">
        <f>C13/E13</f>
        <v>22.225390784459794</v>
      </c>
      <c r="H13" s="66">
        <f>((IS!P28/IS!K28)^(1/5)-1)*100</f>
        <v>7.7264748023355034</v>
      </c>
      <c r="I13" s="55">
        <f>F13/H13</f>
        <v>3.505281923122761</v>
      </c>
      <c r="J13" s="55">
        <f>G13/H13</f>
        <v>2.876524075085531</v>
      </c>
      <c r="K13" s="289">
        <v>30</v>
      </c>
      <c r="L13" s="289">
        <v>20</v>
      </c>
      <c r="M13" s="82">
        <f>C13/K13</f>
        <v>10.815333333333333</v>
      </c>
      <c r="N13" s="82">
        <f>C13/L13</f>
        <v>16.222999999999999</v>
      </c>
    </row>
    <row r="14" spans="1:14" s="6" customFormat="1" ht="15" customHeight="1" x14ac:dyDescent="0.45">
      <c r="A14" s="56"/>
      <c r="D14" s="57"/>
      <c r="E14" s="57"/>
      <c r="F14" s="58"/>
      <c r="G14" s="58"/>
    </row>
    <row r="15" spans="1:14" s="6" customFormat="1" ht="15" customHeight="1" x14ac:dyDescent="0.45">
      <c r="A15" s="4" t="s">
        <v>401</v>
      </c>
      <c r="D15" s="57"/>
      <c r="E15" s="57"/>
      <c r="F15" s="58"/>
      <c r="G15" s="58"/>
    </row>
    <row r="16" spans="1:14" s="6" customFormat="1" ht="15" customHeight="1" x14ac:dyDescent="0.45">
      <c r="A16" s="4" t="s">
        <v>402</v>
      </c>
      <c r="D16" s="59">
        <f>F11*D13</f>
        <v>237.4660421860433</v>
      </c>
      <c r="E16" s="57"/>
      <c r="F16" s="58"/>
      <c r="G16" s="58"/>
    </row>
    <row r="17" spans="1:4" s="6" customFormat="1" ht="15" customHeight="1" x14ac:dyDescent="0.45">
      <c r="A17" s="4" t="s">
        <v>403</v>
      </c>
      <c r="D17" s="60">
        <f>G11*E13</f>
        <v>265.20744430496285</v>
      </c>
    </row>
    <row r="18" spans="1:4" s="6" customFormat="1" ht="15" customHeight="1" x14ac:dyDescent="0.45">
      <c r="A18" s="4" t="s">
        <v>404</v>
      </c>
      <c r="D18" s="60">
        <f>I11*H13*D13</f>
        <v>168.62612024438019</v>
      </c>
    </row>
    <row r="19" spans="1:4" s="6" customFormat="1" ht="15" customHeight="1" x14ac:dyDescent="0.45">
      <c r="A19" s="348" t="s">
        <v>405</v>
      </c>
      <c r="B19" s="39"/>
      <c r="C19" s="39"/>
      <c r="D19" s="350">
        <f>J11*H13*E13</f>
        <v>188.89447451691655</v>
      </c>
    </row>
    <row r="20" spans="1:4" s="6" customFormat="1" ht="15" hidden="1" customHeight="1" x14ac:dyDescent="0.45">
      <c r="A20" s="4" t="s">
        <v>406</v>
      </c>
      <c r="D20" s="60">
        <f>M11*K13</f>
        <v>258.23298949904591</v>
      </c>
    </row>
    <row r="21" spans="1:4" ht="15" hidden="1" customHeight="1" x14ac:dyDescent="0.45">
      <c r="A21" s="4" t="s">
        <v>407</v>
      </c>
      <c r="D21" s="88" t="e">
        <f>N11*L13</f>
        <v>#DIV/0!</v>
      </c>
    </row>
    <row r="22" spans="1:4" ht="15" customHeight="1" x14ac:dyDescent="0.45">
      <c r="A22" s="4" t="s">
        <v>408</v>
      </c>
      <c r="D22" s="60">
        <f>AVERAGE(D16:D19)</f>
        <v>215.0485203130757</v>
      </c>
    </row>
    <row r="25" spans="1:4" ht="15" customHeight="1" x14ac:dyDescent="0.45">
      <c r="A25" s="178" t="s">
        <v>409</v>
      </c>
    </row>
    <row r="26" spans="1:4" ht="15" customHeight="1" x14ac:dyDescent="0.45">
      <c r="A26" s="2" t="s">
        <v>410</v>
      </c>
    </row>
    <row r="27" spans="1:4" ht="15" customHeight="1" x14ac:dyDescent="0.45">
      <c r="A27" s="2" t="s">
        <v>411</v>
      </c>
    </row>
    <row r="28" spans="1:4" ht="15" customHeight="1" x14ac:dyDescent="0.45">
      <c r="A28" s="2" t="s">
        <v>412</v>
      </c>
    </row>
    <row r="29" spans="1:4" ht="15" customHeight="1" x14ac:dyDescent="0.45">
      <c r="A29" s="2" t="s">
        <v>413</v>
      </c>
    </row>
    <row r="30" spans="1:4" ht="15" customHeight="1" x14ac:dyDescent="0.45">
      <c r="A30" s="2" t="s">
        <v>414</v>
      </c>
    </row>
    <row r="31" spans="1:4" ht="15" customHeight="1" x14ac:dyDescent="0.45">
      <c r="A31" s="2" t="s">
        <v>415</v>
      </c>
    </row>
    <row r="32" spans="1:4" ht="15" customHeight="1" x14ac:dyDescent="0.45">
      <c r="A32" s="2" t="s">
        <v>416</v>
      </c>
    </row>
    <row r="33" spans="1:1" ht="15" customHeight="1" x14ac:dyDescent="0.45">
      <c r="A33" s="2" t="s">
        <v>417</v>
      </c>
    </row>
    <row r="34" spans="1:1" ht="15" customHeight="1" x14ac:dyDescent="0.45">
      <c r="A34" s="2" t="s">
        <v>418</v>
      </c>
    </row>
  </sheetData>
  <phoneticPr fontId="0" type="noConversion"/>
  <printOptions horizontalCentered="1" verticalCentered="1"/>
  <pageMargins left="0.25" right="0.25" top="0.75" bottom="0.75" header="0.3" footer="0.3"/>
  <pageSetup orientation="landscape"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Q44"/>
  <sheetViews>
    <sheetView showGridLines="0" workbookViewId="0"/>
  </sheetViews>
  <sheetFormatPr defaultColWidth="9.265625" defaultRowHeight="14.25" x14ac:dyDescent="0.45"/>
  <cols>
    <col min="1" max="1" width="18.73046875" style="2" customWidth="1"/>
    <col min="2" max="5" width="10.73046875" style="2" customWidth="1"/>
    <col min="6" max="6" width="14.265625" style="26" customWidth="1"/>
    <col min="7" max="7" width="10.73046875" style="2" customWidth="1"/>
    <col min="8" max="8" width="14" style="2" bestFit="1" customWidth="1"/>
    <col min="9" max="14" width="9.265625" style="2" hidden="1" customWidth="1"/>
    <col min="15" max="17" width="0" style="2" hidden="1" customWidth="1"/>
    <col min="18" max="16384" width="9.265625" style="2"/>
  </cols>
  <sheetData>
    <row r="1" spans="1:17" x14ac:dyDescent="0.45">
      <c r="A1" s="4" t="str">
        <f>Inputs!A1</f>
        <v>Home Depot, Inc.</v>
      </c>
    </row>
    <row r="2" spans="1:17" x14ac:dyDescent="0.45">
      <c r="A2" s="3" t="s">
        <v>419</v>
      </c>
    </row>
    <row r="4" spans="1:17" x14ac:dyDescent="0.45">
      <c r="A4" s="2" t="s">
        <v>312</v>
      </c>
      <c r="D4" s="74">
        <f>Inputs!B5</f>
        <v>324.45999999999998</v>
      </c>
      <c r="E4" s="27"/>
    </row>
    <row r="5" spans="1:17" x14ac:dyDescent="0.45">
      <c r="A5" s="2" t="s">
        <v>420</v>
      </c>
      <c r="D5" s="136">
        <f>Inputs!B12</f>
        <v>1.9699999999999999E-2</v>
      </c>
    </row>
    <row r="6" spans="1:17" x14ac:dyDescent="0.45">
      <c r="A6" s="2" t="s">
        <v>24</v>
      </c>
      <c r="D6" s="137">
        <f>Inputs!B16</f>
        <v>1.84E-2</v>
      </c>
    </row>
    <row r="7" spans="1:17" x14ac:dyDescent="0.45">
      <c r="A7" s="2" t="s">
        <v>421</v>
      </c>
      <c r="D7" s="137">
        <v>0.22850000000000001</v>
      </c>
    </row>
    <row r="9" spans="1:17" ht="14.65" thickBot="1" x14ac:dyDescent="0.5">
      <c r="A9" s="28"/>
      <c r="B9" s="28"/>
      <c r="C9" s="28"/>
      <c r="D9" s="28"/>
      <c r="E9" s="28"/>
      <c r="F9" s="29"/>
    </row>
    <row r="10" spans="1:17" x14ac:dyDescent="0.45">
      <c r="A10" s="133"/>
      <c r="B10" s="134"/>
      <c r="C10" s="134" t="s">
        <v>61</v>
      </c>
      <c r="D10" s="134" t="s">
        <v>61</v>
      </c>
      <c r="E10" s="134" t="s">
        <v>422</v>
      </c>
      <c r="F10" s="135" t="s">
        <v>423</v>
      </c>
      <c r="G10" s="262"/>
      <c r="K10" s="2" t="s">
        <v>422</v>
      </c>
      <c r="L10" s="2" t="s">
        <v>422</v>
      </c>
      <c r="P10" s="2" t="s">
        <v>424</v>
      </c>
      <c r="Q10" s="2" t="s">
        <v>425</v>
      </c>
    </row>
    <row r="11" spans="1:17" x14ac:dyDescent="0.45">
      <c r="A11" s="133" t="s">
        <v>426</v>
      </c>
      <c r="B11" s="134" t="s">
        <v>427</v>
      </c>
      <c r="C11" s="134" t="s">
        <v>428</v>
      </c>
      <c r="D11" s="134" t="s">
        <v>429</v>
      </c>
      <c r="E11" s="134" t="s">
        <v>430</v>
      </c>
      <c r="F11" s="135" t="s">
        <v>431</v>
      </c>
      <c r="G11" s="262"/>
      <c r="K11" s="2" t="s">
        <v>432</v>
      </c>
      <c r="L11" s="2" t="s">
        <v>432</v>
      </c>
      <c r="P11" s="2" t="s">
        <v>61</v>
      </c>
      <c r="Q11" s="2" t="s">
        <v>61</v>
      </c>
    </row>
    <row r="12" spans="1:17" ht="30" customHeight="1" thickBot="1" x14ac:dyDescent="0.5">
      <c r="A12" s="253" t="s">
        <v>433</v>
      </c>
      <c r="B12" s="251" t="s">
        <v>434</v>
      </c>
      <c r="C12" s="251" t="s">
        <v>381</v>
      </c>
      <c r="D12" s="251" t="s">
        <v>435</v>
      </c>
      <c r="E12" s="251" t="s">
        <v>381</v>
      </c>
      <c r="F12" s="252" t="s">
        <v>436</v>
      </c>
      <c r="G12" s="263"/>
      <c r="H12" s="179" t="s">
        <v>437</v>
      </c>
      <c r="K12" s="2" t="s">
        <v>438</v>
      </c>
      <c r="L12" s="2" t="s">
        <v>439</v>
      </c>
      <c r="M12" s="2" t="s">
        <v>440</v>
      </c>
      <c r="N12" s="2" t="s">
        <v>441</v>
      </c>
      <c r="P12" s="2" t="s">
        <v>442</v>
      </c>
      <c r="Q12" s="2" t="s">
        <v>443</v>
      </c>
    </row>
    <row r="13" spans="1:17" ht="14.65" thickBot="1" x14ac:dyDescent="0.5">
      <c r="A13" s="2" t="s">
        <v>444</v>
      </c>
      <c r="B13" s="268">
        <f>4350/1000</f>
        <v>4.3499999999999996</v>
      </c>
      <c r="C13" s="165">
        <v>129.5</v>
      </c>
      <c r="D13" s="165">
        <v>5</v>
      </c>
      <c r="E13" s="31">
        <f>($D$4*EXP(-$D$6*D13)*M13)-(C13*EXP(-$D$5*D13)*N13)</f>
        <v>179.88097192242083</v>
      </c>
      <c r="F13" s="26">
        <f t="shared" ref="F13:F21" si="0">E13*B13</f>
        <v>782.48222786253052</v>
      </c>
      <c r="H13" s="3" t="s">
        <v>445</v>
      </c>
      <c r="I13" s="2">
        <f t="shared" ref="I13:I22" si="1">LN($D$4/C13)</f>
        <v>0.9184813808426604</v>
      </c>
      <c r="J13" s="2">
        <f t="shared" ref="J13:J22" si="2">D13*($D$5-$D$6+($D$7^2)/2)</f>
        <v>0.13703062499999999</v>
      </c>
      <c r="K13" s="2">
        <f t="shared" ref="K13:K22" si="3">(I13+J13)/($D$7*SQRT(D13))</f>
        <v>2.0658175896116791</v>
      </c>
      <c r="L13" s="2">
        <f t="shared" ref="L13:L22" si="4">K13-($D$7*SQRT(D13))</f>
        <v>1.5548760567529771</v>
      </c>
      <c r="M13" s="2">
        <f t="shared" ref="M13:N22" si="5">NORMSDIST(K13)</f>
        <v>0.98057714670498153</v>
      </c>
      <c r="N13" s="2">
        <f t="shared" si="5"/>
        <v>0.94001220462367874</v>
      </c>
      <c r="P13" s="2">
        <f>B13*C13</f>
        <v>563.32499999999993</v>
      </c>
      <c r="Q13" s="2">
        <f>B13*D13</f>
        <v>21.75</v>
      </c>
    </row>
    <row r="14" spans="1:17" hidden="1" x14ac:dyDescent="0.45">
      <c r="A14" s="2" t="s">
        <v>446</v>
      </c>
      <c r="B14" s="268"/>
      <c r="C14" s="165"/>
      <c r="D14" s="165"/>
      <c r="E14" s="31"/>
      <c r="H14" s="3" t="s">
        <v>447</v>
      </c>
      <c r="I14" s="2" t="e">
        <f t="shared" si="1"/>
        <v>#DIV/0!</v>
      </c>
      <c r="J14" s="2">
        <f t="shared" si="2"/>
        <v>0</v>
      </c>
      <c r="K14" s="2" t="e">
        <f t="shared" si="3"/>
        <v>#DIV/0!</v>
      </c>
      <c r="L14" s="2" t="e">
        <f t="shared" si="4"/>
        <v>#DIV/0!</v>
      </c>
      <c r="M14" s="2" t="e">
        <f t="shared" si="5"/>
        <v>#DIV/0!</v>
      </c>
      <c r="N14" s="2" t="e">
        <f t="shared" si="5"/>
        <v>#DIV/0!</v>
      </c>
      <c r="P14" s="2">
        <f t="shared" ref="P14:P21" si="6">B14*C14</f>
        <v>0</v>
      </c>
      <c r="Q14" s="2">
        <f t="shared" ref="Q14:Q21" si="7">B14*D14</f>
        <v>0</v>
      </c>
    </row>
    <row r="15" spans="1:17" hidden="1" x14ac:dyDescent="0.45">
      <c r="A15" s="2" t="s">
        <v>448</v>
      </c>
      <c r="B15" s="268"/>
      <c r="C15" s="165"/>
      <c r="D15" s="165"/>
      <c r="E15" s="31"/>
      <c r="H15" s="3"/>
      <c r="I15" s="2" t="e">
        <f t="shared" si="1"/>
        <v>#DIV/0!</v>
      </c>
      <c r="J15" s="2">
        <f t="shared" si="2"/>
        <v>0</v>
      </c>
      <c r="K15" s="2" t="e">
        <f t="shared" si="3"/>
        <v>#DIV/0!</v>
      </c>
      <c r="L15" s="2" t="e">
        <f t="shared" si="4"/>
        <v>#DIV/0!</v>
      </c>
      <c r="M15" s="2" t="e">
        <f t="shared" si="5"/>
        <v>#DIV/0!</v>
      </c>
      <c r="N15" s="2" t="e">
        <f t="shared" si="5"/>
        <v>#DIV/0!</v>
      </c>
      <c r="P15" s="2">
        <f t="shared" si="6"/>
        <v>0</v>
      </c>
      <c r="Q15" s="2">
        <f t="shared" si="7"/>
        <v>0</v>
      </c>
    </row>
    <row r="16" spans="1:17" hidden="1" x14ac:dyDescent="0.45">
      <c r="A16" s="2" t="s">
        <v>449</v>
      </c>
      <c r="B16" s="268"/>
      <c r="C16" s="165"/>
      <c r="D16" s="165"/>
      <c r="E16" s="31"/>
      <c r="H16" s="3"/>
      <c r="I16" s="2" t="e">
        <f t="shared" si="1"/>
        <v>#DIV/0!</v>
      </c>
      <c r="J16" s="2">
        <f t="shared" si="2"/>
        <v>0</v>
      </c>
      <c r="K16" s="2" t="e">
        <f t="shared" si="3"/>
        <v>#DIV/0!</v>
      </c>
      <c r="L16" s="2" t="e">
        <f t="shared" si="4"/>
        <v>#DIV/0!</v>
      </c>
      <c r="M16" s="2" t="e">
        <f t="shared" si="5"/>
        <v>#DIV/0!</v>
      </c>
      <c r="N16" s="2" t="e">
        <f t="shared" si="5"/>
        <v>#DIV/0!</v>
      </c>
      <c r="P16" s="2">
        <f t="shared" si="6"/>
        <v>0</v>
      </c>
      <c r="Q16" s="2">
        <f t="shared" si="7"/>
        <v>0</v>
      </c>
    </row>
    <row r="17" spans="1:17" hidden="1" x14ac:dyDescent="0.45">
      <c r="A17" s="2" t="s">
        <v>450</v>
      </c>
      <c r="B17" s="268"/>
      <c r="C17" s="165"/>
      <c r="D17" s="165"/>
      <c r="E17" s="31"/>
      <c r="H17" s="3"/>
      <c r="I17" s="2" t="e">
        <f t="shared" si="1"/>
        <v>#DIV/0!</v>
      </c>
      <c r="J17" s="2">
        <f t="shared" si="2"/>
        <v>0</v>
      </c>
      <c r="K17" s="2" t="e">
        <f t="shared" si="3"/>
        <v>#DIV/0!</v>
      </c>
      <c r="L17" s="2" t="e">
        <f t="shared" si="4"/>
        <v>#DIV/0!</v>
      </c>
      <c r="M17" s="2" t="e">
        <f t="shared" si="5"/>
        <v>#DIV/0!</v>
      </c>
      <c r="N17" s="2" t="e">
        <f t="shared" si="5"/>
        <v>#DIV/0!</v>
      </c>
      <c r="P17" s="2">
        <f t="shared" si="6"/>
        <v>0</v>
      </c>
      <c r="Q17" s="2">
        <f t="shared" si="7"/>
        <v>0</v>
      </c>
    </row>
    <row r="18" spans="1:17" hidden="1" x14ac:dyDescent="0.45">
      <c r="A18" s="2" t="s">
        <v>451</v>
      </c>
      <c r="B18" s="268"/>
      <c r="C18" s="165"/>
      <c r="D18" s="165"/>
      <c r="E18" s="31"/>
      <c r="F18" s="26">
        <f t="shared" si="0"/>
        <v>0</v>
      </c>
      <c r="H18" s="3" t="s">
        <v>452</v>
      </c>
      <c r="I18" s="2" t="e">
        <f t="shared" si="1"/>
        <v>#DIV/0!</v>
      </c>
      <c r="J18" s="2">
        <f t="shared" si="2"/>
        <v>0</v>
      </c>
      <c r="K18" s="2" t="e">
        <f t="shared" si="3"/>
        <v>#DIV/0!</v>
      </c>
      <c r="L18" s="2" t="e">
        <f t="shared" si="4"/>
        <v>#DIV/0!</v>
      </c>
      <c r="M18" s="2" t="e">
        <f t="shared" si="5"/>
        <v>#DIV/0!</v>
      </c>
      <c r="N18" s="2" t="e">
        <f t="shared" si="5"/>
        <v>#DIV/0!</v>
      </c>
      <c r="P18" s="2">
        <f t="shared" si="6"/>
        <v>0</v>
      </c>
      <c r="Q18" s="2">
        <f t="shared" si="7"/>
        <v>0</v>
      </c>
    </row>
    <row r="19" spans="1:17" hidden="1" x14ac:dyDescent="0.45">
      <c r="A19" s="2" t="s">
        <v>453</v>
      </c>
      <c r="B19" s="268"/>
      <c r="C19" s="165"/>
      <c r="D19" s="165"/>
      <c r="E19" s="31"/>
      <c r="F19" s="26">
        <f t="shared" si="0"/>
        <v>0</v>
      </c>
      <c r="H19" s="3"/>
      <c r="I19" s="2" t="e">
        <f t="shared" si="1"/>
        <v>#DIV/0!</v>
      </c>
      <c r="J19" s="2">
        <f t="shared" si="2"/>
        <v>0</v>
      </c>
      <c r="K19" s="2" t="e">
        <f t="shared" si="3"/>
        <v>#DIV/0!</v>
      </c>
      <c r="L19" s="2" t="e">
        <f t="shared" si="4"/>
        <v>#DIV/0!</v>
      </c>
      <c r="M19" s="2" t="e">
        <f t="shared" si="5"/>
        <v>#DIV/0!</v>
      </c>
      <c r="N19" s="2" t="e">
        <f t="shared" si="5"/>
        <v>#DIV/0!</v>
      </c>
      <c r="P19" s="2">
        <f t="shared" si="6"/>
        <v>0</v>
      </c>
      <c r="Q19" s="2">
        <f t="shared" si="7"/>
        <v>0</v>
      </c>
    </row>
    <row r="20" spans="1:17" hidden="1" x14ac:dyDescent="0.45">
      <c r="A20" s="2" t="s">
        <v>454</v>
      </c>
      <c r="B20" s="268"/>
      <c r="C20" s="165"/>
      <c r="D20" s="165"/>
      <c r="E20" s="31"/>
      <c r="F20" s="26">
        <f t="shared" si="0"/>
        <v>0</v>
      </c>
      <c r="H20" s="3"/>
      <c r="I20" s="2" t="e">
        <f t="shared" si="1"/>
        <v>#DIV/0!</v>
      </c>
      <c r="J20" s="2">
        <f t="shared" si="2"/>
        <v>0</v>
      </c>
      <c r="K20" s="2" t="e">
        <f t="shared" si="3"/>
        <v>#DIV/0!</v>
      </c>
      <c r="L20" s="2" t="e">
        <f t="shared" si="4"/>
        <v>#DIV/0!</v>
      </c>
      <c r="M20" s="2" t="e">
        <f>NORMSDIST(K20)</f>
        <v>#DIV/0!</v>
      </c>
      <c r="N20" s="2" t="e">
        <f>NORMSDIST(L20)</f>
        <v>#DIV/0!</v>
      </c>
      <c r="P20" s="2">
        <f>B20*C20</f>
        <v>0</v>
      </c>
      <c r="Q20" s="2">
        <f>B20*D20</f>
        <v>0</v>
      </c>
    </row>
    <row r="21" spans="1:17" ht="14.65" hidden="1" thickBot="1" x14ac:dyDescent="0.5">
      <c r="A21" s="28" t="s">
        <v>455</v>
      </c>
      <c r="B21" s="269"/>
      <c r="C21" s="166"/>
      <c r="D21" s="166"/>
      <c r="E21" s="33"/>
      <c r="F21" s="26">
        <f t="shared" si="0"/>
        <v>0</v>
      </c>
      <c r="H21" s="3"/>
      <c r="I21" s="2" t="e">
        <f t="shared" si="1"/>
        <v>#DIV/0!</v>
      </c>
      <c r="J21" s="2">
        <f t="shared" si="2"/>
        <v>0</v>
      </c>
      <c r="K21" s="2" t="e">
        <f t="shared" si="3"/>
        <v>#DIV/0!</v>
      </c>
      <c r="L21" s="2" t="e">
        <f t="shared" si="4"/>
        <v>#DIV/0!</v>
      </c>
      <c r="M21" s="2" t="e">
        <f t="shared" si="5"/>
        <v>#DIV/0!</v>
      </c>
      <c r="N21" s="2" t="e">
        <f t="shared" si="5"/>
        <v>#DIV/0!</v>
      </c>
      <c r="P21" s="2">
        <f t="shared" si="6"/>
        <v>0</v>
      </c>
      <c r="Q21" s="2">
        <f t="shared" si="7"/>
        <v>0</v>
      </c>
    </row>
    <row r="22" spans="1:17" ht="14.65" thickBot="1" x14ac:dyDescent="0.5">
      <c r="A22" s="2" t="s">
        <v>114</v>
      </c>
      <c r="B22" s="270">
        <f>SUM(B13:B21)</f>
        <v>4.3499999999999996</v>
      </c>
      <c r="C22" s="31">
        <f>SUM(P13:P21)/B22</f>
        <v>129.5</v>
      </c>
      <c r="D22" s="35">
        <f>SUM(Q13:Q21)/B22</f>
        <v>5</v>
      </c>
      <c r="E22" s="31">
        <f>($D$4*M22)-(C22*EXP(-$D$5*D22)*N22)</f>
        <v>207.84542711678881</v>
      </c>
      <c r="F22" s="67">
        <f>SUM(F13:F21)</f>
        <v>782.48222786253052</v>
      </c>
      <c r="G22" s="47"/>
      <c r="H22" s="3" t="s">
        <v>456</v>
      </c>
      <c r="I22" s="2">
        <f t="shared" si="1"/>
        <v>0.9184813808426604</v>
      </c>
      <c r="J22" s="2">
        <f t="shared" si="2"/>
        <v>0.13703062499999999</v>
      </c>
      <c r="K22" s="2">
        <f t="shared" si="3"/>
        <v>2.0658175896116791</v>
      </c>
      <c r="L22" s="2">
        <f t="shared" si="4"/>
        <v>1.5548760567529771</v>
      </c>
      <c r="M22" s="2">
        <f t="shared" si="5"/>
        <v>0.98057714670498153</v>
      </c>
      <c r="N22" s="2">
        <f t="shared" si="5"/>
        <v>0.94001220462367874</v>
      </c>
    </row>
    <row r="23" spans="1:17" x14ac:dyDescent="0.45">
      <c r="H23" s="3" t="s">
        <v>457</v>
      </c>
    </row>
    <row r="24" spans="1:17" x14ac:dyDescent="0.45">
      <c r="C24" s="47"/>
      <c r="H24" s="3" t="s">
        <v>458</v>
      </c>
    </row>
    <row r="25" spans="1:17" x14ac:dyDescent="0.45">
      <c r="H25" s="3"/>
    </row>
    <row r="26" spans="1:17" x14ac:dyDescent="0.45">
      <c r="H26" s="3"/>
    </row>
    <row r="29" spans="1:17" x14ac:dyDescent="0.45">
      <c r="A29" s="178" t="s">
        <v>459</v>
      </c>
    </row>
    <row r="44" spans="1:1" x14ac:dyDescent="0.45">
      <c r="A44" s="178" t="s">
        <v>460</v>
      </c>
    </row>
  </sheetData>
  <phoneticPr fontId="0" type="noConversion"/>
  <printOptions horizontalCentered="1" verticalCentered="1"/>
  <pageMargins left="0.25" right="0.25" top="0.75" bottom="0.75" header="0.3" footer="0.3"/>
  <pageSetup orientation="landscape"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0">
    <pageSetUpPr fitToPage="1"/>
  </sheetPr>
  <dimension ref="A1:O31"/>
  <sheetViews>
    <sheetView showGridLines="0" zoomScaleNormal="100" workbookViewId="0">
      <pane xSplit="4" ySplit="12" topLeftCell="E13" activePane="bottomRight" state="frozen"/>
      <selection pane="topRight" activeCell="E1" sqref="E1"/>
      <selection pane="bottomLeft" activeCell="A12" sqref="A12"/>
      <selection pane="bottomRight"/>
    </sheetView>
  </sheetViews>
  <sheetFormatPr defaultColWidth="9.265625" defaultRowHeight="14.25" x14ac:dyDescent="0.45"/>
  <cols>
    <col min="1" max="2" width="10.59765625" style="2" customWidth="1"/>
    <col min="3" max="3" width="9.265625" style="2"/>
    <col min="4" max="4" width="10.59765625" style="2" customWidth="1"/>
    <col min="5" max="14" width="11.265625" style="2" customWidth="1"/>
    <col min="15" max="16384" width="9.265625" style="2"/>
  </cols>
  <sheetData>
    <row r="1" spans="1:15" x14ac:dyDescent="0.45">
      <c r="A1" s="1" t="str">
        <f>Inputs!A1</f>
        <v>Home Depot, Inc.</v>
      </c>
    </row>
    <row r="2" spans="1:15" s="3" customFormat="1" x14ac:dyDescent="0.45">
      <c r="A2" s="3" t="s">
        <v>461</v>
      </c>
    </row>
    <row r="4" spans="1:15" x14ac:dyDescent="0.45">
      <c r="A4" s="2" t="s">
        <v>462</v>
      </c>
      <c r="E4" s="34">
        <f>ESOP!B22</f>
        <v>4.3499999999999996</v>
      </c>
    </row>
    <row r="5" spans="1:15" x14ac:dyDescent="0.45">
      <c r="A5" s="2" t="s">
        <v>463</v>
      </c>
      <c r="E5" s="61">
        <f>ESOP!D22</f>
        <v>5</v>
      </c>
    </row>
    <row r="6" spans="1:15" x14ac:dyDescent="0.45">
      <c r="A6" s="2" t="s">
        <v>464</v>
      </c>
      <c r="E6" s="34">
        <f>E4/E5</f>
        <v>0.86999999999999988</v>
      </c>
    </row>
    <row r="8" spans="1:15" x14ac:dyDescent="0.45">
      <c r="A8" s="2" t="s">
        <v>465</v>
      </c>
      <c r="E8" s="47">
        <f>ESOP!C22</f>
        <v>129.5</v>
      </c>
    </row>
    <row r="9" spans="1:15" x14ac:dyDescent="0.45">
      <c r="A9" s="2" t="s">
        <v>293</v>
      </c>
      <c r="E9" s="49">
        <f>Inputs!B19</f>
        <v>7.2433999999999998E-2</v>
      </c>
    </row>
    <row r="10" spans="1:15" x14ac:dyDescent="0.45">
      <c r="A10" s="2" t="s">
        <v>466</v>
      </c>
      <c r="E10" s="73">
        <f>Inputs!B5</f>
        <v>324.45999999999998</v>
      </c>
    </row>
    <row r="11" spans="1:15" x14ac:dyDescent="0.45">
      <c r="J11" s="197"/>
    </row>
    <row r="12" spans="1:15" ht="14.65" thickBot="1" x14ac:dyDescent="0.5">
      <c r="A12" s="139" t="str">
        <f>CONCATENATE("Fiscal Years Ending ",Inputs!B7)</f>
        <v>Fiscal Years Ending 1/31</v>
      </c>
      <c r="B12" s="132"/>
      <c r="C12" s="132"/>
      <c r="D12" s="132"/>
      <c r="E12" s="106" t="s">
        <v>38</v>
      </c>
      <c r="F12" s="106" t="s">
        <v>39</v>
      </c>
      <c r="G12" s="106" t="s">
        <v>40</v>
      </c>
      <c r="H12" s="106" t="s">
        <v>41</v>
      </c>
      <c r="I12" s="106" t="s">
        <v>42</v>
      </c>
      <c r="J12" s="106" t="s">
        <v>43</v>
      </c>
      <c r="K12" s="106" t="s">
        <v>44</v>
      </c>
      <c r="L12" s="106" t="s">
        <v>45</v>
      </c>
      <c r="M12" s="106" t="s">
        <v>46</v>
      </c>
      <c r="N12" s="106" t="s">
        <v>47</v>
      </c>
    </row>
    <row r="13" spans="1:15" x14ac:dyDescent="0.45">
      <c r="A13" s="2" t="s">
        <v>467</v>
      </c>
      <c r="E13" s="34">
        <f t="shared" ref="E13:I13" si="0">$E$6</f>
        <v>0.86999999999999988</v>
      </c>
      <c r="F13" s="34">
        <f t="shared" si="0"/>
        <v>0.86999999999999988</v>
      </c>
      <c r="G13" s="34">
        <f t="shared" si="0"/>
        <v>0.86999999999999988</v>
      </c>
      <c r="H13" s="34">
        <f t="shared" si="0"/>
        <v>0.86999999999999988</v>
      </c>
      <c r="I13" s="34">
        <f t="shared" si="0"/>
        <v>0.86999999999999988</v>
      </c>
      <c r="J13" s="34">
        <v>0</v>
      </c>
      <c r="K13" s="34">
        <v>0</v>
      </c>
      <c r="L13" s="34">
        <v>0</v>
      </c>
      <c r="M13" s="34">
        <v>0</v>
      </c>
      <c r="N13" s="34">
        <v>0</v>
      </c>
      <c r="O13" s="197"/>
    </row>
    <row r="14" spans="1:15" x14ac:dyDescent="0.45">
      <c r="A14" s="2" t="s">
        <v>468</v>
      </c>
      <c r="E14" s="62">
        <f>E8</f>
        <v>129.5</v>
      </c>
      <c r="F14" s="62">
        <f>E14</f>
        <v>129.5</v>
      </c>
      <c r="G14" s="62">
        <f t="shared" ref="G14:N14" si="1">F14</f>
        <v>129.5</v>
      </c>
      <c r="H14" s="62">
        <f t="shared" si="1"/>
        <v>129.5</v>
      </c>
      <c r="I14" s="62">
        <f t="shared" si="1"/>
        <v>129.5</v>
      </c>
      <c r="J14" s="62">
        <f t="shared" si="1"/>
        <v>129.5</v>
      </c>
      <c r="K14" s="62">
        <f t="shared" si="1"/>
        <v>129.5</v>
      </c>
      <c r="L14" s="62">
        <f t="shared" si="1"/>
        <v>129.5</v>
      </c>
      <c r="M14" s="62">
        <f t="shared" si="1"/>
        <v>129.5</v>
      </c>
      <c r="N14" s="62">
        <f t="shared" si="1"/>
        <v>129.5</v>
      </c>
    </row>
    <row r="15" spans="1:15" s="1" customFormat="1" x14ac:dyDescent="0.45">
      <c r="A15" s="1" t="s">
        <v>469</v>
      </c>
      <c r="E15" s="310">
        <f>(E13*E14)/1000</f>
        <v>0.11266499999999999</v>
      </c>
      <c r="F15" s="310">
        <f>(F13*F14)/1000</f>
        <v>0.11266499999999999</v>
      </c>
      <c r="G15" s="310">
        <f>(G13*G14)/1000</f>
        <v>0.11266499999999999</v>
      </c>
      <c r="H15" s="310">
        <f>(H13*H14)/1000</f>
        <v>0.11266499999999999</v>
      </c>
      <c r="I15" s="310">
        <f>(I13*I14)/1000</f>
        <v>0.11266499999999999</v>
      </c>
      <c r="J15" s="140">
        <f t="shared" ref="J15:N15" si="2">J13*J14/1000</f>
        <v>0</v>
      </c>
      <c r="K15" s="140">
        <f t="shared" si="2"/>
        <v>0</v>
      </c>
      <c r="L15" s="140">
        <f t="shared" si="2"/>
        <v>0</v>
      </c>
      <c r="M15" s="140">
        <f t="shared" si="2"/>
        <v>0</v>
      </c>
      <c r="N15" s="140">
        <f t="shared" si="2"/>
        <v>0</v>
      </c>
    </row>
    <row r="17" spans="1:14" x14ac:dyDescent="0.45">
      <c r="A17" s="2" t="s">
        <v>470</v>
      </c>
      <c r="E17" s="141">
        <f>-1*CF_F!B37</f>
        <v>7952</v>
      </c>
      <c r="F17" s="141">
        <f>-1*CF_F!C37</f>
        <v>7952</v>
      </c>
      <c r="G17" s="141">
        <f>-1*CF_F!D37</f>
        <v>7952</v>
      </c>
      <c r="H17" s="141">
        <f>-1*CF_F!E37</f>
        <v>7952</v>
      </c>
      <c r="I17" s="141">
        <f>-1*CF_F!F37</f>
        <v>7952</v>
      </c>
      <c r="J17" s="141">
        <f>-1*CF_F!G37</f>
        <v>7952</v>
      </c>
      <c r="K17" s="141">
        <f>-1*CF_F!H37</f>
        <v>7952</v>
      </c>
      <c r="L17" s="141">
        <f>-1*CF_F!I37</f>
        <v>7952</v>
      </c>
      <c r="M17" s="141">
        <f>-1*CF_F!J37</f>
        <v>7952</v>
      </c>
      <c r="N17" s="141">
        <f>-1*CF_F!K37</f>
        <v>7952</v>
      </c>
    </row>
    <row r="18" spans="1:14" x14ac:dyDescent="0.45">
      <c r="A18" s="2" t="s">
        <v>471</v>
      </c>
      <c r="E18" s="62">
        <f>E10</f>
        <v>324.45999999999998</v>
      </c>
      <c r="F18" s="54">
        <f>E18*(1+$E$9-Inputs!$B$16)</f>
        <v>341.99187163999994</v>
      </c>
      <c r="G18" s="54">
        <f>F18*(1+$E$9-Inputs!$B$16)</f>
        <v>360.47106043219566</v>
      </c>
      <c r="H18" s="54">
        <f>G18*(1+$E$9-Inputs!$B$16)</f>
        <v>379.94875371158889</v>
      </c>
      <c r="I18" s="54">
        <f>H18*(1+$E$9-Inputs!$B$16)</f>
        <v>400.47890466964088</v>
      </c>
      <c r="J18" s="54">
        <f>I18*(1+$E$9-Inputs!$B$16)</f>
        <v>422.11838180456022</v>
      </c>
      <c r="K18" s="54">
        <f>J18*(1+$E$9-Inputs!$B$16)</f>
        <v>444.92712644698781</v>
      </c>
      <c r="L18" s="54">
        <f>K18*(1+$E$9-Inputs!$B$16)</f>
        <v>468.96831879742433</v>
      </c>
      <c r="M18" s="54">
        <f>L18*(1+$E$9-Inputs!$B$16)</f>
        <v>494.30855293532431</v>
      </c>
      <c r="N18" s="54">
        <f>M18*(1+$E$9-Inputs!$B$16)</f>
        <v>521.01802128463157</v>
      </c>
    </row>
    <row r="19" spans="1:14" s="1" customFormat="1" x14ac:dyDescent="0.45">
      <c r="A19" s="1" t="s">
        <v>472</v>
      </c>
      <c r="E19" s="63">
        <f t="shared" ref="E19:N19" si="3">E17/E18</f>
        <v>24.508413980151637</v>
      </c>
      <c r="F19" s="63">
        <f t="shared" si="3"/>
        <v>23.252014622063083</v>
      </c>
      <c r="G19" s="63">
        <f t="shared" si="3"/>
        <v>22.060023321888181</v>
      </c>
      <c r="H19" s="63">
        <f t="shared" si="3"/>
        <v>20.92913826488347</v>
      </c>
      <c r="I19" s="63">
        <f t="shared" si="3"/>
        <v>19.856226900539706</v>
      </c>
      <c r="J19" s="63">
        <f t="shared" si="3"/>
        <v>18.838317265420002</v>
      </c>
      <c r="K19" s="63">
        <f t="shared" si="3"/>
        <v>17.87258975082398</v>
      </c>
      <c r="L19" s="63">
        <f t="shared" si="3"/>
        <v>16.95636929247442</v>
      </c>
      <c r="M19" s="63">
        <f t="shared" si="3"/>
        <v>16.087117960591804</v>
      </c>
      <c r="N19" s="63">
        <f t="shared" si="3"/>
        <v>15.262427929831301</v>
      </c>
    </row>
    <row r="21" spans="1:14" x14ac:dyDescent="0.45">
      <c r="A21" s="2" t="s">
        <v>473</v>
      </c>
      <c r="E21" s="141">
        <f>IS!K27</f>
        <v>1077</v>
      </c>
      <c r="F21" s="34">
        <f t="shared" ref="F21:N21" si="4">E24</f>
        <v>1053.3615860198483</v>
      </c>
      <c r="G21" s="34">
        <f t="shared" si="4"/>
        <v>1030.9795713977851</v>
      </c>
      <c r="H21" s="34">
        <f t="shared" si="4"/>
        <v>1009.7895480758968</v>
      </c>
      <c r="I21" s="34">
        <f t="shared" si="4"/>
        <v>989.73040981101337</v>
      </c>
      <c r="J21" s="34">
        <f t="shared" si="4"/>
        <v>970.74418291047368</v>
      </c>
      <c r="K21" s="34">
        <f t="shared" si="4"/>
        <v>951.90586564505372</v>
      </c>
      <c r="L21" s="34">
        <f t="shared" si="4"/>
        <v>934.03327589422975</v>
      </c>
      <c r="M21" s="34">
        <f t="shared" si="4"/>
        <v>917.07690660175535</v>
      </c>
      <c r="N21" s="34">
        <f t="shared" si="4"/>
        <v>900.9897886411635</v>
      </c>
    </row>
    <row r="22" spans="1:14" x14ac:dyDescent="0.45">
      <c r="A22" s="2" t="s">
        <v>474</v>
      </c>
      <c r="E22" s="34">
        <f t="shared" ref="E22:N22" si="5">E13</f>
        <v>0.86999999999999988</v>
      </c>
      <c r="F22" s="34">
        <f t="shared" si="5"/>
        <v>0.86999999999999988</v>
      </c>
      <c r="G22" s="34">
        <f t="shared" si="5"/>
        <v>0.86999999999999988</v>
      </c>
      <c r="H22" s="34">
        <f t="shared" si="5"/>
        <v>0.86999999999999988</v>
      </c>
      <c r="I22" s="34">
        <f t="shared" si="5"/>
        <v>0.86999999999999988</v>
      </c>
      <c r="J22" s="34">
        <f t="shared" si="5"/>
        <v>0</v>
      </c>
      <c r="K22" s="34">
        <f t="shared" si="5"/>
        <v>0</v>
      </c>
      <c r="L22" s="34">
        <f t="shared" si="5"/>
        <v>0</v>
      </c>
      <c r="M22" s="34">
        <f t="shared" si="5"/>
        <v>0</v>
      </c>
      <c r="N22" s="34">
        <f t="shared" si="5"/>
        <v>0</v>
      </c>
    </row>
    <row r="23" spans="1:14" x14ac:dyDescent="0.45">
      <c r="A23" s="2" t="s">
        <v>475</v>
      </c>
      <c r="E23" s="64">
        <f t="shared" ref="E23:N23" si="6">E19</f>
        <v>24.508413980151637</v>
      </c>
      <c r="F23" s="64">
        <f t="shared" si="6"/>
        <v>23.252014622063083</v>
      </c>
      <c r="G23" s="64">
        <f t="shared" si="6"/>
        <v>22.060023321888181</v>
      </c>
      <c r="H23" s="64">
        <f t="shared" si="6"/>
        <v>20.92913826488347</v>
      </c>
      <c r="I23" s="64">
        <f t="shared" si="6"/>
        <v>19.856226900539706</v>
      </c>
      <c r="J23" s="64">
        <f t="shared" si="6"/>
        <v>18.838317265420002</v>
      </c>
      <c r="K23" s="64">
        <f t="shared" si="6"/>
        <v>17.87258975082398</v>
      </c>
      <c r="L23" s="64">
        <f t="shared" si="6"/>
        <v>16.95636929247442</v>
      </c>
      <c r="M23" s="64">
        <f t="shared" si="6"/>
        <v>16.087117960591804</v>
      </c>
      <c r="N23" s="64">
        <f t="shared" si="6"/>
        <v>15.262427929831301</v>
      </c>
    </row>
    <row r="24" spans="1:14" x14ac:dyDescent="0.45">
      <c r="A24" s="1" t="s">
        <v>476</v>
      </c>
      <c r="B24" s="1"/>
      <c r="C24" s="1"/>
      <c r="D24" s="1"/>
      <c r="E24" s="65">
        <f t="shared" ref="E24:N24" si="7">E21+E22-E23</f>
        <v>1053.3615860198483</v>
      </c>
      <c r="F24" s="65">
        <f t="shared" si="7"/>
        <v>1030.9795713977851</v>
      </c>
      <c r="G24" s="65">
        <f t="shared" si="7"/>
        <v>1009.7895480758968</v>
      </c>
      <c r="H24" s="65">
        <f t="shared" si="7"/>
        <v>989.73040981101337</v>
      </c>
      <c r="I24" s="65">
        <f t="shared" si="7"/>
        <v>970.74418291047368</v>
      </c>
      <c r="J24" s="65">
        <f t="shared" si="7"/>
        <v>951.90586564505372</v>
      </c>
      <c r="K24" s="65">
        <f t="shared" si="7"/>
        <v>934.03327589422975</v>
      </c>
      <c r="L24" s="65">
        <f t="shared" si="7"/>
        <v>917.07690660175535</v>
      </c>
      <c r="M24" s="65">
        <f t="shared" si="7"/>
        <v>900.9897886411635</v>
      </c>
      <c r="N24" s="65">
        <f t="shared" si="7"/>
        <v>885.72736071133215</v>
      </c>
    </row>
    <row r="31" spans="1:14" x14ac:dyDescent="0.45">
      <c r="A31" s="142"/>
    </row>
  </sheetData>
  <phoneticPr fontId="0" type="noConversion"/>
  <printOptions horizontalCentered="1" verticalCentered="1"/>
  <pageMargins left="0.25" right="0.25" top="0.75" bottom="0.75" header="0.3" footer="0.3"/>
  <pageSetup scale="89" orientation="landscape"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AA33"/>
  <sheetViews>
    <sheetView showGridLines="0" workbookViewId="0"/>
  </sheetViews>
  <sheetFormatPr defaultColWidth="9.265625" defaultRowHeight="14.25" x14ac:dyDescent="0.45"/>
  <cols>
    <col min="1" max="1" width="5.265625" style="6" customWidth="1"/>
    <col min="2" max="2" width="31.265625" style="2" customWidth="1"/>
    <col min="3" max="4" width="10.73046875" style="30" hidden="1" customWidth="1"/>
    <col min="5" max="13" width="10.73046875" style="30" customWidth="1"/>
    <col min="14" max="14" width="12.73046875" style="6" customWidth="1"/>
    <col min="15" max="15" width="12.73046875" style="2" customWidth="1"/>
    <col min="16" max="17" width="12.73046875" style="30" customWidth="1"/>
    <col min="18" max="27" width="12.73046875" style="2" customWidth="1"/>
    <col min="28" max="264" width="9.265625" style="2"/>
    <col min="265" max="274" width="12.73046875" style="2" customWidth="1"/>
    <col min="275" max="520" width="9.265625" style="2"/>
    <col min="521" max="530" width="12.73046875" style="2" customWidth="1"/>
    <col min="531" max="776" width="9.265625" style="2"/>
    <col min="777" max="786" width="12.73046875" style="2" customWidth="1"/>
    <col min="787" max="1032" width="9.265625" style="2"/>
    <col min="1033" max="1042" width="12.73046875" style="2" customWidth="1"/>
    <col min="1043" max="1288" width="9.265625" style="2"/>
    <col min="1289" max="1298" width="12.73046875" style="2" customWidth="1"/>
    <col min="1299" max="1544" width="9.265625" style="2"/>
    <col min="1545" max="1554" width="12.73046875" style="2" customWidth="1"/>
    <col min="1555" max="1800" width="9.265625" style="2"/>
    <col min="1801" max="1810" width="12.73046875" style="2" customWidth="1"/>
    <col min="1811" max="2056" width="9.265625" style="2"/>
    <col min="2057" max="2066" width="12.73046875" style="2" customWidth="1"/>
    <col min="2067" max="2312" width="9.265625" style="2"/>
    <col min="2313" max="2322" width="12.73046875" style="2" customWidth="1"/>
    <col min="2323" max="2568" width="9.265625" style="2"/>
    <col min="2569" max="2578" width="12.73046875" style="2" customWidth="1"/>
    <col min="2579" max="2824" width="9.265625" style="2"/>
    <col min="2825" max="2834" width="12.73046875" style="2" customWidth="1"/>
    <col min="2835" max="3080" width="9.265625" style="2"/>
    <col min="3081" max="3090" width="12.73046875" style="2" customWidth="1"/>
    <col min="3091" max="3336" width="9.265625" style="2"/>
    <col min="3337" max="3346" width="12.73046875" style="2" customWidth="1"/>
    <col min="3347" max="3592" width="9.265625" style="2"/>
    <col min="3593" max="3602" width="12.73046875" style="2" customWidth="1"/>
    <col min="3603" max="3848" width="9.265625" style="2"/>
    <col min="3849" max="3858" width="12.73046875" style="2" customWidth="1"/>
    <col min="3859" max="4104" width="9.265625" style="2"/>
    <col min="4105" max="4114" width="12.73046875" style="2" customWidth="1"/>
    <col min="4115" max="4360" width="9.265625" style="2"/>
    <col min="4361" max="4370" width="12.73046875" style="2" customWidth="1"/>
    <col min="4371" max="4616" width="9.265625" style="2"/>
    <col min="4617" max="4626" width="12.73046875" style="2" customWidth="1"/>
    <col min="4627" max="4872" width="9.265625" style="2"/>
    <col min="4873" max="4882" width="12.73046875" style="2" customWidth="1"/>
    <col min="4883" max="5128" width="9.265625" style="2"/>
    <col min="5129" max="5138" width="12.73046875" style="2" customWidth="1"/>
    <col min="5139" max="5384" width="9.265625" style="2"/>
    <col min="5385" max="5394" width="12.73046875" style="2" customWidth="1"/>
    <col min="5395" max="5640" width="9.265625" style="2"/>
    <col min="5641" max="5650" width="12.73046875" style="2" customWidth="1"/>
    <col min="5651" max="5896" width="9.265625" style="2"/>
    <col min="5897" max="5906" width="12.73046875" style="2" customWidth="1"/>
    <col min="5907" max="6152" width="9.265625" style="2"/>
    <col min="6153" max="6162" width="12.73046875" style="2" customWidth="1"/>
    <col min="6163" max="6408" width="9.265625" style="2"/>
    <col min="6409" max="6418" width="12.73046875" style="2" customWidth="1"/>
    <col min="6419" max="6664" width="9.265625" style="2"/>
    <col min="6665" max="6674" width="12.73046875" style="2" customWidth="1"/>
    <col min="6675" max="6920" width="9.265625" style="2"/>
    <col min="6921" max="6930" width="12.73046875" style="2" customWidth="1"/>
    <col min="6931" max="7176" width="9.265625" style="2"/>
    <col min="7177" max="7186" width="12.73046875" style="2" customWidth="1"/>
    <col min="7187" max="7432" width="9.265625" style="2"/>
    <col min="7433" max="7442" width="12.73046875" style="2" customWidth="1"/>
    <col min="7443" max="7688" width="9.265625" style="2"/>
    <col min="7689" max="7698" width="12.73046875" style="2" customWidth="1"/>
    <col min="7699" max="7944" width="9.265625" style="2"/>
    <col min="7945" max="7954" width="12.73046875" style="2" customWidth="1"/>
    <col min="7955" max="8200" width="9.265625" style="2"/>
    <col min="8201" max="8210" width="12.73046875" style="2" customWidth="1"/>
    <col min="8211" max="8456" width="9.265625" style="2"/>
    <col min="8457" max="8466" width="12.73046875" style="2" customWidth="1"/>
    <col min="8467" max="8712" width="9.265625" style="2"/>
    <col min="8713" max="8722" width="12.73046875" style="2" customWidth="1"/>
    <col min="8723" max="8968" width="9.265625" style="2"/>
    <col min="8969" max="8978" width="12.73046875" style="2" customWidth="1"/>
    <col min="8979" max="9224" width="9.265625" style="2"/>
    <col min="9225" max="9234" width="12.73046875" style="2" customWidth="1"/>
    <col min="9235" max="9480" width="9.265625" style="2"/>
    <col min="9481" max="9490" width="12.73046875" style="2" customWidth="1"/>
    <col min="9491" max="9736" width="9.265625" style="2"/>
    <col min="9737" max="9746" width="12.73046875" style="2" customWidth="1"/>
    <col min="9747" max="9992" width="9.265625" style="2"/>
    <col min="9993" max="10002" width="12.73046875" style="2" customWidth="1"/>
    <col min="10003" max="10248" width="9.265625" style="2"/>
    <col min="10249" max="10258" width="12.73046875" style="2" customWidth="1"/>
    <col min="10259" max="10504" width="9.265625" style="2"/>
    <col min="10505" max="10514" width="12.73046875" style="2" customWidth="1"/>
    <col min="10515" max="10760" width="9.265625" style="2"/>
    <col min="10761" max="10770" width="12.73046875" style="2" customWidth="1"/>
    <col min="10771" max="11016" width="9.265625" style="2"/>
    <col min="11017" max="11026" width="12.73046875" style="2" customWidth="1"/>
    <col min="11027" max="11272" width="9.265625" style="2"/>
    <col min="11273" max="11282" width="12.73046875" style="2" customWidth="1"/>
    <col min="11283" max="11528" width="9.265625" style="2"/>
    <col min="11529" max="11538" width="12.73046875" style="2" customWidth="1"/>
    <col min="11539" max="11784" width="9.265625" style="2"/>
    <col min="11785" max="11794" width="12.73046875" style="2" customWidth="1"/>
    <col min="11795" max="12040" width="9.265625" style="2"/>
    <col min="12041" max="12050" width="12.73046875" style="2" customWidth="1"/>
    <col min="12051" max="12296" width="9.265625" style="2"/>
    <col min="12297" max="12306" width="12.73046875" style="2" customWidth="1"/>
    <col min="12307" max="12552" width="9.265625" style="2"/>
    <col min="12553" max="12562" width="12.73046875" style="2" customWidth="1"/>
    <col min="12563" max="12808" width="9.265625" style="2"/>
    <col min="12809" max="12818" width="12.73046875" style="2" customWidth="1"/>
    <col min="12819" max="13064" width="9.265625" style="2"/>
    <col min="13065" max="13074" width="12.73046875" style="2" customWidth="1"/>
    <col min="13075" max="13320" width="9.265625" style="2"/>
    <col min="13321" max="13330" width="12.73046875" style="2" customWidth="1"/>
    <col min="13331" max="13576" width="9.265625" style="2"/>
    <col min="13577" max="13586" width="12.73046875" style="2" customWidth="1"/>
    <col min="13587" max="13832" width="9.265625" style="2"/>
    <col min="13833" max="13842" width="12.73046875" style="2" customWidth="1"/>
    <col min="13843" max="14088" width="9.265625" style="2"/>
    <col min="14089" max="14098" width="12.73046875" style="2" customWidth="1"/>
    <col min="14099" max="14344" width="9.265625" style="2"/>
    <col min="14345" max="14354" width="12.73046875" style="2" customWidth="1"/>
    <col min="14355" max="14600" width="9.265625" style="2"/>
    <col min="14601" max="14610" width="12.73046875" style="2" customWidth="1"/>
    <col min="14611" max="14856" width="9.265625" style="2"/>
    <col min="14857" max="14866" width="12.73046875" style="2" customWidth="1"/>
    <col min="14867" max="15112" width="9.265625" style="2"/>
    <col min="15113" max="15122" width="12.73046875" style="2" customWidth="1"/>
    <col min="15123" max="15368" width="9.265625" style="2"/>
    <col min="15369" max="15378" width="12.73046875" style="2" customWidth="1"/>
    <col min="15379" max="15624" width="9.265625" style="2"/>
    <col min="15625" max="15634" width="12.73046875" style="2" customWidth="1"/>
    <col min="15635" max="15880" width="9.265625" style="2"/>
    <col min="15881" max="15890" width="12.73046875" style="2" customWidth="1"/>
    <col min="15891" max="16136" width="9.265625" style="2"/>
    <col min="16137" max="16146" width="12.73046875" style="2" customWidth="1"/>
    <col min="16147" max="16384" width="9.265625" style="2"/>
  </cols>
  <sheetData>
    <row r="1" spans="1:27" x14ac:dyDescent="0.45">
      <c r="A1" s="4" t="str">
        <f>Inputs!A1</f>
        <v>Home Depot, Inc.</v>
      </c>
    </row>
    <row r="2" spans="1:27" x14ac:dyDescent="0.45">
      <c r="A2" s="5" t="s">
        <v>477</v>
      </c>
      <c r="N2" s="4"/>
      <c r="S2" s="4"/>
      <c r="U2" s="30"/>
      <c r="V2" s="30"/>
      <c r="X2" s="4"/>
      <c r="Z2" s="30"/>
      <c r="AA2" s="30"/>
    </row>
    <row r="3" spans="1:27" x14ac:dyDescent="0.45">
      <c r="A3" s="4"/>
      <c r="N3" s="4"/>
      <c r="S3" s="4"/>
      <c r="U3" s="30"/>
      <c r="V3" s="30"/>
      <c r="X3" s="4"/>
      <c r="Z3" s="30"/>
      <c r="AA3" s="30"/>
    </row>
    <row r="4" spans="1:27" s="90" customFormat="1" ht="14.65" thickBot="1" x14ac:dyDescent="0.5">
      <c r="A4" s="98" t="str">
        <f>CONCATENATE("Fiscal Years Ending ",Inputs!B7)</f>
        <v>Fiscal Years Ending 1/31</v>
      </c>
      <c r="B4" s="99"/>
      <c r="C4" s="100">
        <v>2011</v>
      </c>
      <c r="D4" s="100">
        <v>2012</v>
      </c>
      <c r="E4" s="100">
        <v>2013</v>
      </c>
      <c r="F4" s="100">
        <v>2014</v>
      </c>
      <c r="G4" s="100">
        <v>2015</v>
      </c>
      <c r="H4" s="100">
        <v>2016</v>
      </c>
      <c r="I4" s="100">
        <v>2017</v>
      </c>
      <c r="J4" s="100">
        <v>2018</v>
      </c>
      <c r="K4" s="100">
        <v>2019</v>
      </c>
      <c r="L4" s="100">
        <v>2020</v>
      </c>
      <c r="M4" s="100">
        <v>2021</v>
      </c>
      <c r="N4" s="89"/>
      <c r="P4" s="91"/>
      <c r="Q4" s="91"/>
      <c r="R4" s="91"/>
      <c r="S4" s="89"/>
      <c r="U4" s="91"/>
      <c r="V4" s="91"/>
      <c r="X4" s="89"/>
      <c r="Z4" s="91"/>
      <c r="AA4" s="91"/>
    </row>
    <row r="5" spans="1:27" x14ac:dyDescent="0.45">
      <c r="A5" s="6" t="s">
        <v>478</v>
      </c>
      <c r="B5" s="6">
        <v>1</v>
      </c>
      <c r="C5" s="92"/>
      <c r="D5" s="362">
        <v>800</v>
      </c>
      <c r="E5" s="362">
        <v>856</v>
      </c>
      <c r="F5" s="362">
        <v>895</v>
      </c>
      <c r="G5" s="362">
        <v>893</v>
      </c>
      <c r="H5" s="362">
        <v>868</v>
      </c>
      <c r="I5" s="362">
        <v>907</v>
      </c>
      <c r="J5" s="362">
        <v>921</v>
      </c>
      <c r="K5" s="362">
        <v>976</v>
      </c>
      <c r="L5" s="362">
        <v>955</v>
      </c>
      <c r="M5" s="362">
        <v>955</v>
      </c>
      <c r="N5" s="36"/>
      <c r="O5" s="32"/>
      <c r="P5" s="37"/>
      <c r="Q5" s="37"/>
      <c r="R5" s="38"/>
      <c r="S5" s="36"/>
      <c r="T5" s="32"/>
      <c r="U5" s="37"/>
      <c r="V5" s="37"/>
      <c r="X5" s="36"/>
      <c r="Y5" s="32"/>
      <c r="Z5" s="37"/>
      <c r="AA5" s="37"/>
    </row>
    <row r="6" spans="1:27" x14ac:dyDescent="0.45">
      <c r="A6" s="6" t="s">
        <v>478</v>
      </c>
      <c r="B6" s="6">
        <v>2</v>
      </c>
      <c r="C6" s="92"/>
      <c r="D6" s="362">
        <v>746</v>
      </c>
      <c r="E6" s="362">
        <v>807</v>
      </c>
      <c r="F6" s="362">
        <v>843</v>
      </c>
      <c r="G6" s="362">
        <v>817</v>
      </c>
      <c r="H6" s="362">
        <v>804</v>
      </c>
      <c r="I6" s="362">
        <v>826</v>
      </c>
      <c r="J6" s="362">
        <v>869</v>
      </c>
      <c r="K6" s="362">
        <v>912</v>
      </c>
      <c r="L6" s="362">
        <v>875</v>
      </c>
      <c r="M6" s="362">
        <v>960</v>
      </c>
      <c r="N6" s="36"/>
      <c r="O6" s="32"/>
      <c r="P6" s="37"/>
      <c r="Q6" s="37"/>
      <c r="R6" s="38"/>
      <c r="S6" s="36"/>
      <c r="T6" s="32"/>
      <c r="U6" s="37"/>
      <c r="V6" s="37"/>
      <c r="X6" s="36"/>
      <c r="Y6" s="32"/>
      <c r="Z6" s="37"/>
      <c r="AA6" s="37"/>
    </row>
    <row r="7" spans="1:27" x14ac:dyDescent="0.45">
      <c r="A7" s="6" t="s">
        <v>478</v>
      </c>
      <c r="B7" s="6">
        <v>3</v>
      </c>
      <c r="C7" s="92"/>
      <c r="D7" s="362">
        <v>682</v>
      </c>
      <c r="E7" s="362">
        <v>747</v>
      </c>
      <c r="F7" s="362">
        <v>754</v>
      </c>
      <c r="G7" s="362">
        <v>737</v>
      </c>
      <c r="H7" s="362">
        <v>708</v>
      </c>
      <c r="I7" s="362">
        <v>746</v>
      </c>
      <c r="J7" s="362">
        <v>786</v>
      </c>
      <c r="K7" s="362">
        <v>792</v>
      </c>
      <c r="L7" s="362">
        <v>772</v>
      </c>
      <c r="M7" s="362">
        <v>854</v>
      </c>
      <c r="N7" s="36"/>
      <c r="O7" s="32"/>
      <c r="P7" s="37"/>
      <c r="Q7" s="37"/>
      <c r="R7" s="38"/>
      <c r="S7" s="36"/>
      <c r="T7" s="32"/>
      <c r="U7" s="37"/>
      <c r="V7" s="37"/>
      <c r="X7" s="36"/>
      <c r="Y7" s="32"/>
      <c r="Z7" s="37"/>
      <c r="AA7" s="37"/>
    </row>
    <row r="8" spans="1:27" x14ac:dyDescent="0.45">
      <c r="A8" s="6" t="s">
        <v>478</v>
      </c>
      <c r="B8" s="6">
        <v>4</v>
      </c>
      <c r="C8" s="92"/>
      <c r="D8" s="362">
        <v>637</v>
      </c>
      <c r="E8" s="362">
        <v>656</v>
      </c>
      <c r="F8" s="362">
        <v>674</v>
      </c>
      <c r="G8" s="362">
        <v>638</v>
      </c>
      <c r="H8" s="362">
        <v>624</v>
      </c>
      <c r="I8" s="362">
        <v>661</v>
      </c>
      <c r="J8" s="362">
        <v>696</v>
      </c>
      <c r="K8" s="362">
        <v>682</v>
      </c>
      <c r="L8" s="362">
        <v>677</v>
      </c>
      <c r="M8" s="362">
        <v>738</v>
      </c>
      <c r="N8" s="36"/>
      <c r="O8" s="32"/>
      <c r="P8" s="37"/>
      <c r="Q8" s="37"/>
      <c r="R8" s="38"/>
      <c r="S8" s="36"/>
      <c r="T8" s="32"/>
      <c r="U8" s="37"/>
      <c r="V8" s="37"/>
      <c r="X8" s="36"/>
      <c r="Y8" s="32"/>
      <c r="Z8" s="37"/>
      <c r="AA8" s="37"/>
    </row>
    <row r="9" spans="1:27" x14ac:dyDescent="0.45">
      <c r="A9" s="6" t="s">
        <v>478</v>
      </c>
      <c r="B9" s="6">
        <v>5</v>
      </c>
      <c r="C9" s="92"/>
      <c r="D9" s="362">
        <v>557</v>
      </c>
      <c r="E9" s="362">
        <v>582</v>
      </c>
      <c r="F9" s="362">
        <v>574</v>
      </c>
      <c r="G9" s="362">
        <v>561</v>
      </c>
      <c r="H9" s="362">
        <v>543</v>
      </c>
      <c r="I9" s="362">
        <v>586</v>
      </c>
      <c r="J9" s="362">
        <v>580</v>
      </c>
      <c r="K9" s="362">
        <v>584</v>
      </c>
      <c r="L9" s="362">
        <v>579</v>
      </c>
      <c r="M9" s="362">
        <v>614</v>
      </c>
      <c r="N9" s="36"/>
      <c r="O9" s="32"/>
      <c r="P9" s="37"/>
      <c r="Q9" s="37"/>
      <c r="R9" s="38"/>
      <c r="S9" s="36"/>
      <c r="T9" s="32"/>
      <c r="U9" s="37"/>
      <c r="V9" s="37"/>
      <c r="X9" s="36"/>
      <c r="Y9" s="32"/>
      <c r="Z9" s="37"/>
      <c r="AA9" s="37"/>
    </row>
    <row r="10" spans="1:27" x14ac:dyDescent="0.45">
      <c r="A10" s="39" t="s">
        <v>479</v>
      </c>
      <c r="B10" s="40"/>
      <c r="C10" s="93"/>
      <c r="D10" s="363">
        <v>4577</v>
      </c>
      <c r="E10" s="363">
        <v>4560</v>
      </c>
      <c r="F10" s="363">
        <v>4456</v>
      </c>
      <c r="G10" s="363">
        <v>4059</v>
      </c>
      <c r="H10" s="363">
        <v>3876</v>
      </c>
      <c r="I10" s="363">
        <v>3727</v>
      </c>
      <c r="J10" s="363">
        <v>3286</v>
      </c>
      <c r="K10" s="363">
        <v>3090</v>
      </c>
      <c r="L10" s="363">
        <v>2822</v>
      </c>
      <c r="M10" s="363">
        <v>3001</v>
      </c>
      <c r="N10" s="39"/>
      <c r="O10" s="40"/>
      <c r="P10" s="41"/>
      <c r="Q10" s="41"/>
      <c r="R10" s="38"/>
      <c r="S10" s="39"/>
      <c r="T10" s="40"/>
      <c r="U10" s="41"/>
      <c r="V10" s="41"/>
      <c r="X10" s="39"/>
      <c r="Y10" s="40"/>
      <c r="Z10" s="41"/>
      <c r="AA10" s="41"/>
    </row>
    <row r="11" spans="1:27" x14ac:dyDescent="0.45">
      <c r="A11" s="6" t="s">
        <v>480</v>
      </c>
      <c r="C11" s="46">
        <f t="shared" ref="C11:M11" si="0">SUM(C5:C10)</f>
        <v>0</v>
      </c>
      <c r="D11" s="46">
        <f t="shared" si="0"/>
        <v>7999</v>
      </c>
      <c r="E11" s="46">
        <f t="shared" si="0"/>
        <v>8208</v>
      </c>
      <c r="F11" s="46">
        <f t="shared" si="0"/>
        <v>8196</v>
      </c>
      <c r="G11" s="46">
        <f t="shared" si="0"/>
        <v>7705</v>
      </c>
      <c r="H11" s="46">
        <f t="shared" si="0"/>
        <v>7423</v>
      </c>
      <c r="I11" s="46">
        <f t="shared" si="0"/>
        <v>7453</v>
      </c>
      <c r="J11" s="46">
        <f t="shared" si="0"/>
        <v>7138</v>
      </c>
      <c r="K11" s="46">
        <f t="shared" si="0"/>
        <v>7036</v>
      </c>
      <c r="L11" s="46">
        <f t="shared" si="0"/>
        <v>6680</v>
      </c>
      <c r="M11" s="46">
        <f t="shared" si="0"/>
        <v>7122</v>
      </c>
      <c r="S11" s="6"/>
      <c r="U11" s="30"/>
      <c r="V11" s="30"/>
      <c r="X11" s="6"/>
      <c r="Z11" s="30"/>
      <c r="AA11" s="30"/>
    </row>
    <row r="12" spans="1:27" x14ac:dyDescent="0.45">
      <c r="A12" s="39" t="s">
        <v>481</v>
      </c>
      <c r="B12" s="40"/>
      <c r="C12" s="94" t="e">
        <f t="shared" ref="C12:M12" si="1">C11-C13</f>
        <v>#DIV/0!</v>
      </c>
      <c r="D12" s="94">
        <f>D11-D13</f>
        <v>1346.4251697676173</v>
      </c>
      <c r="E12" s="94">
        <f>E11-E13</f>
        <v>1339.7790944258359</v>
      </c>
      <c r="F12" s="94">
        <f t="shared" si="1"/>
        <v>1316.6984854662142</v>
      </c>
      <c r="G12" s="94">
        <f t="shared" si="1"/>
        <v>1193.4025126767756</v>
      </c>
      <c r="H12" s="94">
        <f t="shared" si="1"/>
        <v>1140.2396862653013</v>
      </c>
      <c r="I12" s="94">
        <f t="shared" si="1"/>
        <v>1090.6567060544949</v>
      </c>
      <c r="J12" s="94">
        <f t="shared" si="1"/>
        <v>979.02634814299563</v>
      </c>
      <c r="K12" s="94">
        <f t="shared" si="1"/>
        <v>928.64862168185937</v>
      </c>
      <c r="L12" s="94">
        <f t="shared" si="1"/>
        <v>855.05014389708958</v>
      </c>
      <c r="M12" s="94">
        <f t="shared" si="1"/>
        <v>914.08170882678041</v>
      </c>
      <c r="N12" s="39"/>
      <c r="O12" s="40"/>
      <c r="P12" s="41"/>
      <c r="Q12" s="42"/>
      <c r="S12" s="39"/>
      <c r="T12" s="40"/>
      <c r="U12" s="41"/>
      <c r="V12" s="42"/>
      <c r="X12" s="39"/>
      <c r="Y12" s="40"/>
      <c r="Z12" s="41"/>
      <c r="AA12" s="42"/>
    </row>
    <row r="13" spans="1:27" s="1" customFormat="1" x14ac:dyDescent="0.45">
      <c r="A13" s="4" t="s">
        <v>482</v>
      </c>
      <c r="C13" s="153" t="e">
        <f>C28</f>
        <v>#DIV/0!</v>
      </c>
      <c r="D13" s="153">
        <f>D28</f>
        <v>6652.5748302323827</v>
      </c>
      <c r="E13" s="153">
        <f t="shared" ref="E13:M13" si="2">E28</f>
        <v>6868.2209055741641</v>
      </c>
      <c r="F13" s="153">
        <f t="shared" si="2"/>
        <v>6879.3015145337858</v>
      </c>
      <c r="G13" s="153">
        <f t="shared" si="2"/>
        <v>6511.5974873232244</v>
      </c>
      <c r="H13" s="153">
        <f t="shared" si="2"/>
        <v>6282.7603137346987</v>
      </c>
      <c r="I13" s="153">
        <f t="shared" si="2"/>
        <v>6362.3432939455051</v>
      </c>
      <c r="J13" s="153">
        <f t="shared" si="2"/>
        <v>6158.9736518570044</v>
      </c>
      <c r="K13" s="153">
        <f t="shared" si="2"/>
        <v>6107.3513783181406</v>
      </c>
      <c r="L13" s="153">
        <f t="shared" si="2"/>
        <v>5824.9498561029104</v>
      </c>
      <c r="M13" s="153">
        <f t="shared" si="2"/>
        <v>6207.9182911732196</v>
      </c>
      <c r="N13" s="4"/>
      <c r="P13" s="96"/>
      <c r="Q13" s="97"/>
      <c r="S13" s="4"/>
      <c r="U13" s="96"/>
      <c r="V13" s="97"/>
      <c r="X13" s="4"/>
      <c r="Z13" s="96"/>
      <c r="AA13" s="97"/>
    </row>
    <row r="14" spans="1:27" s="1" customFormat="1" x14ac:dyDescent="0.45">
      <c r="A14" s="4"/>
      <c r="C14" s="95"/>
      <c r="D14" s="95"/>
      <c r="E14" s="95"/>
      <c r="F14" s="95"/>
      <c r="G14" s="95"/>
      <c r="H14" s="95"/>
      <c r="I14" s="95"/>
      <c r="J14" s="95"/>
      <c r="K14" s="95"/>
      <c r="L14" s="95"/>
      <c r="M14" s="95"/>
      <c r="N14" s="4"/>
      <c r="P14" s="96"/>
      <c r="Q14" s="97"/>
      <c r="S14" s="4"/>
      <c r="U14" s="96"/>
      <c r="V14" s="97"/>
      <c r="X14" s="4"/>
      <c r="Z14" s="96"/>
      <c r="AA14" s="97"/>
    </row>
    <row r="15" spans="1:27" s="1" customFormat="1" x14ac:dyDescent="0.45">
      <c r="A15" s="4" t="s">
        <v>483</v>
      </c>
      <c r="C15" s="95"/>
      <c r="D15" s="95" t="e">
        <f>C13*D17</f>
        <v>#DIV/0!</v>
      </c>
      <c r="E15" s="95">
        <f t="shared" ref="E15:M15" si="3">D13*E17</f>
        <v>191.59415511069261</v>
      </c>
      <c r="F15" s="95">
        <f t="shared" si="3"/>
        <v>197.80476208053591</v>
      </c>
      <c r="G15" s="95">
        <f t="shared" si="3"/>
        <v>198.12388361857302</v>
      </c>
      <c r="H15" s="95">
        <f t="shared" si="3"/>
        <v>187.53400763490885</v>
      </c>
      <c r="I15" s="95">
        <f t="shared" si="3"/>
        <v>180.94349703555932</v>
      </c>
      <c r="J15" s="95">
        <f t="shared" si="3"/>
        <v>183.23548686563055</v>
      </c>
      <c r="K15" s="95">
        <f t="shared" si="3"/>
        <v>177.37844117348172</v>
      </c>
      <c r="L15" s="95">
        <f t="shared" si="3"/>
        <v>175.89171969556244</v>
      </c>
      <c r="M15" s="95">
        <f t="shared" si="3"/>
        <v>167.7585558557638</v>
      </c>
      <c r="N15" s="4"/>
      <c r="P15" s="96"/>
      <c r="Q15" s="97"/>
      <c r="S15" s="4"/>
      <c r="U15" s="96"/>
      <c r="V15" s="97"/>
      <c r="X15" s="4"/>
      <c r="Z15" s="96"/>
      <c r="AA15" s="97"/>
    </row>
    <row r="16" spans="1:27" x14ac:dyDescent="0.45">
      <c r="A16" s="4"/>
      <c r="N16" s="4"/>
      <c r="S16" s="4"/>
      <c r="U16" s="30"/>
      <c r="V16" s="30"/>
      <c r="X16" s="4"/>
      <c r="Z16" s="30"/>
      <c r="AA16" s="30"/>
    </row>
    <row r="17" spans="1:27" x14ac:dyDescent="0.45">
      <c r="A17" s="6" t="s">
        <v>17</v>
      </c>
      <c r="C17" s="43">
        <f>Inputs!$B$10</f>
        <v>2.8799999999999999E-2</v>
      </c>
      <c r="D17" s="43">
        <f>Inputs!$B$10</f>
        <v>2.8799999999999999E-2</v>
      </c>
      <c r="E17" s="43">
        <f>Inputs!$B$10</f>
        <v>2.8799999999999999E-2</v>
      </c>
      <c r="F17" s="43">
        <f>Inputs!$B$10</f>
        <v>2.8799999999999999E-2</v>
      </c>
      <c r="G17" s="43">
        <f>Inputs!$B$10</f>
        <v>2.8799999999999999E-2</v>
      </c>
      <c r="H17" s="43">
        <f>Inputs!$B$10</f>
        <v>2.8799999999999999E-2</v>
      </c>
      <c r="I17" s="43">
        <f>Inputs!$B$10</f>
        <v>2.8799999999999999E-2</v>
      </c>
      <c r="J17" s="43">
        <f>Inputs!$B$10</f>
        <v>2.8799999999999999E-2</v>
      </c>
      <c r="K17" s="43">
        <f>Inputs!$B$10</f>
        <v>2.8799999999999999E-2</v>
      </c>
      <c r="L17" s="43">
        <f>Inputs!$B$10</f>
        <v>2.8799999999999999E-2</v>
      </c>
      <c r="M17" s="43">
        <f>Inputs!$B$10</f>
        <v>2.8799999999999999E-2</v>
      </c>
      <c r="Q17" s="43"/>
      <c r="S17" s="6"/>
      <c r="U17" s="30"/>
      <c r="V17" s="43"/>
      <c r="X17" s="6"/>
      <c r="Z17" s="30"/>
      <c r="AA17" s="43"/>
    </row>
    <row r="18" spans="1:27" x14ac:dyDescent="0.45">
      <c r="A18" s="6" t="s">
        <v>484</v>
      </c>
      <c r="C18" s="46" t="e">
        <f>IF(C10/C9&gt;1,C10/C9,1)</f>
        <v>#DIV/0!</v>
      </c>
      <c r="D18" s="46">
        <f>IF(D10/D9&gt;1,D10/D9,1)</f>
        <v>8.2172351885098749</v>
      </c>
      <c r="E18" s="46">
        <f t="shared" ref="E18:M18" si="4">IF(E10/E9&gt;1,E10/E9,1)</f>
        <v>7.8350515463917523</v>
      </c>
      <c r="F18" s="46">
        <f t="shared" si="4"/>
        <v>7.7630662020905925</v>
      </c>
      <c r="G18" s="46">
        <f t="shared" si="4"/>
        <v>7.2352941176470589</v>
      </c>
      <c r="H18" s="46">
        <f t="shared" si="4"/>
        <v>7.1381215469613259</v>
      </c>
      <c r="I18" s="46">
        <f t="shared" si="4"/>
        <v>6.3600682593856659</v>
      </c>
      <c r="J18" s="46">
        <f t="shared" si="4"/>
        <v>5.6655172413793107</v>
      </c>
      <c r="K18" s="46">
        <f t="shared" si="4"/>
        <v>5.2910958904109586</v>
      </c>
      <c r="L18" s="46">
        <f t="shared" si="4"/>
        <v>4.8739205526770295</v>
      </c>
      <c r="M18" s="46">
        <f t="shared" si="4"/>
        <v>4.8876221498371333</v>
      </c>
      <c r="P18" s="43"/>
      <c r="Q18" s="46"/>
      <c r="S18" s="6"/>
      <c r="U18" s="43"/>
      <c r="V18" s="46"/>
      <c r="X18" s="6"/>
      <c r="Z18" s="43"/>
      <c r="AA18" s="46"/>
    </row>
    <row r="19" spans="1:27" x14ac:dyDescent="0.45">
      <c r="A19" s="6" t="s">
        <v>485</v>
      </c>
      <c r="C19" s="30">
        <f t="shared" ref="C19:M19" si="5">IF(C10&gt;0,IF(C18&gt;1,C10/C18,C10),0)</f>
        <v>0</v>
      </c>
      <c r="D19" s="30">
        <f t="shared" si="5"/>
        <v>557</v>
      </c>
      <c r="E19" s="30">
        <f t="shared" si="5"/>
        <v>582</v>
      </c>
      <c r="F19" s="30">
        <f t="shared" si="5"/>
        <v>574</v>
      </c>
      <c r="G19" s="30">
        <f t="shared" si="5"/>
        <v>561</v>
      </c>
      <c r="H19" s="30">
        <f t="shared" si="5"/>
        <v>543</v>
      </c>
      <c r="I19" s="30">
        <f t="shared" si="5"/>
        <v>586</v>
      </c>
      <c r="J19" s="30">
        <f t="shared" si="5"/>
        <v>580</v>
      </c>
      <c r="K19" s="30">
        <f t="shared" si="5"/>
        <v>584</v>
      </c>
      <c r="L19" s="30">
        <f t="shared" si="5"/>
        <v>579</v>
      </c>
      <c r="M19" s="30">
        <f t="shared" si="5"/>
        <v>614</v>
      </c>
      <c r="P19" s="43"/>
      <c r="Q19" s="46"/>
      <c r="S19" s="6"/>
      <c r="U19" s="43"/>
      <c r="V19" s="46"/>
      <c r="X19" s="6"/>
      <c r="Z19" s="43"/>
      <c r="AA19" s="46"/>
    </row>
    <row r="20" spans="1:27" x14ac:dyDescent="0.45">
      <c r="R20" s="30"/>
      <c r="S20" s="6"/>
      <c r="U20" s="30"/>
      <c r="V20" s="30"/>
      <c r="X20" s="6"/>
      <c r="Z20" s="30"/>
      <c r="AA20" s="30"/>
    </row>
    <row r="21" spans="1:27" s="40" customFormat="1" x14ac:dyDescent="0.45">
      <c r="A21" s="39" t="s">
        <v>486</v>
      </c>
      <c r="N21" s="39"/>
      <c r="P21" s="44"/>
      <c r="Q21" s="44"/>
      <c r="R21" s="44"/>
      <c r="S21" s="39"/>
      <c r="U21" s="44"/>
      <c r="V21" s="44"/>
      <c r="X21" s="39"/>
      <c r="Z21" s="44"/>
      <c r="AA21" s="44"/>
    </row>
    <row r="22" spans="1:27" x14ac:dyDescent="0.45">
      <c r="A22" s="6" t="s">
        <v>487</v>
      </c>
      <c r="C22" s="38">
        <f>C5/(1+C17)^$B$5</f>
        <v>0</v>
      </c>
      <c r="D22" s="38">
        <f>D5/(1+D17)^$B$5</f>
        <v>777.60497667185075</v>
      </c>
      <c r="E22" s="38">
        <f t="shared" ref="E22:M22" si="6">E5/(1+E17)^$B$5</f>
        <v>832.03732503888034</v>
      </c>
      <c r="F22" s="38">
        <f t="shared" si="6"/>
        <v>869.94556765163304</v>
      </c>
      <c r="G22" s="38">
        <f t="shared" si="6"/>
        <v>868.00155520995338</v>
      </c>
      <c r="H22" s="38">
        <f t="shared" si="6"/>
        <v>843.70139968895808</v>
      </c>
      <c r="I22" s="38">
        <f t="shared" si="6"/>
        <v>881.60964230171078</v>
      </c>
      <c r="J22" s="38">
        <f t="shared" si="6"/>
        <v>895.21772939346818</v>
      </c>
      <c r="K22" s="38">
        <f t="shared" si="6"/>
        <v>948.67807153965794</v>
      </c>
      <c r="L22" s="38">
        <f t="shared" si="6"/>
        <v>928.26594090202184</v>
      </c>
      <c r="M22" s="38">
        <f t="shared" si="6"/>
        <v>928.26594090202184</v>
      </c>
      <c r="Q22" s="38"/>
      <c r="S22" s="6"/>
      <c r="U22" s="30"/>
      <c r="V22" s="38"/>
      <c r="X22" s="6"/>
      <c r="Z22" s="30"/>
      <c r="AA22" s="38"/>
    </row>
    <row r="23" spans="1:27" x14ac:dyDescent="0.45">
      <c r="A23" s="6" t="s">
        <v>488</v>
      </c>
      <c r="C23" s="38">
        <f>C6/(1+C17)^$B$6</f>
        <v>0</v>
      </c>
      <c r="D23" s="38">
        <f>D6/(1+D17)^$B$6</f>
        <v>704.81788564006695</v>
      </c>
      <c r="E23" s="38">
        <f t="shared" ref="E23:M23" si="7">E6/(1+E17)^$B$6</f>
        <v>762.45044733449606</v>
      </c>
      <c r="F23" s="38">
        <f t="shared" si="7"/>
        <v>796.46310669514264</v>
      </c>
      <c r="G23" s="38">
        <f t="shared" si="7"/>
        <v>771.89840826800901</v>
      </c>
      <c r="H23" s="38">
        <f t="shared" si="7"/>
        <v>759.61605905444219</v>
      </c>
      <c r="I23" s="38">
        <f t="shared" si="7"/>
        <v>780.40157310817062</v>
      </c>
      <c r="J23" s="38">
        <f t="shared" si="7"/>
        <v>821.02780512227639</v>
      </c>
      <c r="K23" s="38">
        <f t="shared" si="7"/>
        <v>861.65403713638216</v>
      </c>
      <c r="L23" s="38">
        <f t="shared" si="7"/>
        <v>826.69658168238414</v>
      </c>
      <c r="M23" s="38">
        <f t="shared" si="7"/>
        <v>907.00424961724434</v>
      </c>
      <c r="Q23" s="38"/>
      <c r="S23" s="6"/>
      <c r="U23" s="30"/>
      <c r="V23" s="38"/>
      <c r="X23" s="6"/>
      <c r="Z23" s="30"/>
      <c r="AA23" s="38"/>
    </row>
    <row r="24" spans="1:27" x14ac:dyDescent="0.45">
      <c r="A24" s="6" t="s">
        <v>489</v>
      </c>
      <c r="C24" s="38">
        <f>C7/(1+C17)^$B$7</f>
        <v>0</v>
      </c>
      <c r="D24" s="38">
        <f>D7/(1+D17)^$B$7</f>
        <v>626.31311787090215</v>
      </c>
      <c r="E24" s="38">
        <f t="shared" ref="E24:M24" si="8">E7/(1+E17)^$B$7</f>
        <v>686.00571708147197</v>
      </c>
      <c r="F24" s="38">
        <f t="shared" si="8"/>
        <v>692.43415084261028</v>
      </c>
      <c r="G24" s="38">
        <f t="shared" si="8"/>
        <v>676.8222402798458</v>
      </c>
      <c r="H24" s="38">
        <f t="shared" si="8"/>
        <v>650.19015755512999</v>
      </c>
      <c r="I24" s="38">
        <f t="shared" si="8"/>
        <v>685.08736940130927</v>
      </c>
      <c r="J24" s="38">
        <f t="shared" si="8"/>
        <v>721.82127660781384</v>
      </c>
      <c r="K24" s="38">
        <f t="shared" si="8"/>
        <v>727.33136268878957</v>
      </c>
      <c r="L24" s="38">
        <f t="shared" si="8"/>
        <v>708.96440908553723</v>
      </c>
      <c r="M24" s="38">
        <f t="shared" si="8"/>
        <v>784.26891885887153</v>
      </c>
      <c r="Q24" s="38"/>
      <c r="S24" s="6"/>
      <c r="U24" s="30"/>
      <c r="V24" s="38"/>
      <c r="X24" s="6"/>
      <c r="Z24" s="30"/>
      <c r="AA24" s="38"/>
    </row>
    <row r="25" spans="1:27" x14ac:dyDescent="0.45">
      <c r="A25" s="6" t="s">
        <v>490</v>
      </c>
      <c r="C25" s="38">
        <f>C8/(1+C17)^$B$8</f>
        <v>0</v>
      </c>
      <c r="D25" s="38">
        <f>D8/(1+D17)^$B$8</f>
        <v>568.61146215356189</v>
      </c>
      <c r="E25" s="38">
        <f t="shared" ref="E25:M25" si="9">E8/(1+E17)^$B$8</f>
        <v>585.57161565578747</v>
      </c>
      <c r="F25" s="38">
        <f t="shared" si="9"/>
        <v>601.6391295000011</v>
      </c>
      <c r="G25" s="38">
        <f t="shared" si="9"/>
        <v>569.50410181157372</v>
      </c>
      <c r="H25" s="38">
        <f t="shared" si="9"/>
        <v>557.00714659940763</v>
      </c>
      <c r="I25" s="38">
        <f t="shared" si="9"/>
        <v>590.03481394584685</v>
      </c>
      <c r="J25" s="38">
        <f t="shared" si="9"/>
        <v>621.27720197626229</v>
      </c>
      <c r="K25" s="38">
        <f t="shared" si="9"/>
        <v>608.78024676409609</v>
      </c>
      <c r="L25" s="38">
        <f t="shared" si="9"/>
        <v>604.31704847403671</v>
      </c>
      <c r="M25" s="38">
        <f t="shared" si="9"/>
        <v>658.76806761276089</v>
      </c>
      <c r="Q25" s="38"/>
      <c r="S25" s="6"/>
      <c r="U25" s="30"/>
      <c r="V25" s="38"/>
      <c r="X25" s="6"/>
      <c r="Z25" s="30"/>
      <c r="AA25" s="38"/>
    </row>
    <row r="26" spans="1:27" x14ac:dyDescent="0.45">
      <c r="A26" s="6" t="s">
        <v>491</v>
      </c>
      <c r="C26" s="38">
        <f>C9/(1+C17)^$B$9</f>
        <v>0</v>
      </c>
      <c r="D26" s="38">
        <f>D9/(1+D17)^$B$9</f>
        <v>483.28177440961537</v>
      </c>
      <c r="E26" s="38">
        <f t="shared" ref="E26:M26" si="10">E9/(1+E17)^$B$9</f>
        <v>504.97305692351193</v>
      </c>
      <c r="F26" s="38">
        <f t="shared" si="10"/>
        <v>498.03184651906503</v>
      </c>
      <c r="G26" s="38">
        <f t="shared" si="10"/>
        <v>486.75237961183882</v>
      </c>
      <c r="H26" s="38">
        <f t="shared" si="10"/>
        <v>471.13465620183331</v>
      </c>
      <c r="I26" s="38">
        <f t="shared" si="10"/>
        <v>508.44366212573539</v>
      </c>
      <c r="J26" s="38">
        <f t="shared" si="10"/>
        <v>503.23775432240018</v>
      </c>
      <c r="K26" s="38">
        <f t="shared" si="10"/>
        <v>506.70835952462363</v>
      </c>
      <c r="L26" s="38">
        <f t="shared" si="10"/>
        <v>502.37010302184433</v>
      </c>
      <c r="M26" s="38">
        <f t="shared" si="10"/>
        <v>532.7378985412995</v>
      </c>
      <c r="Q26" s="38"/>
      <c r="S26" s="6"/>
      <c r="U26" s="30"/>
      <c r="V26" s="38"/>
      <c r="X26" s="6"/>
      <c r="Z26" s="30"/>
      <c r="AA26" s="38"/>
    </row>
    <row r="27" spans="1:27" x14ac:dyDescent="0.45">
      <c r="A27" s="39" t="s">
        <v>492</v>
      </c>
      <c r="B27" s="40"/>
      <c r="C27" s="45" t="e">
        <f>IF(C18&gt;0,(C19*(1-(1+C17)^(-C18))/C17)/(1+C17)^5,C19/(1+C17)^6)</f>
        <v>#DIV/0!</v>
      </c>
      <c r="D27" s="45">
        <f>IF(D18&gt;0,(D19*(1-(1+D17)^(-D18))/D17)/(1+D17)^5,D19/(1+D17)^6)</f>
        <v>3491.9456134863854</v>
      </c>
      <c r="E27" s="45">
        <f t="shared" ref="E27:M27" si="11">IF(E18&gt;0,(E19*(1-(1+E17)^(-E18))/E17)/(1+E17)^5,E19/(1+E17)^6)</f>
        <v>3497.1827435400164</v>
      </c>
      <c r="F27" s="45">
        <f t="shared" si="11"/>
        <v>3420.7877133253342</v>
      </c>
      <c r="G27" s="45">
        <f t="shared" si="11"/>
        <v>3138.618802142003</v>
      </c>
      <c r="H27" s="45">
        <f t="shared" si="11"/>
        <v>3001.1108946349277</v>
      </c>
      <c r="I27" s="45">
        <f t="shared" si="11"/>
        <v>2916.7662330627322</v>
      </c>
      <c r="J27" s="45">
        <f t="shared" si="11"/>
        <v>2596.3918844347841</v>
      </c>
      <c r="K27" s="45">
        <f t="shared" si="11"/>
        <v>2454.1993006645916</v>
      </c>
      <c r="L27" s="45">
        <f t="shared" si="11"/>
        <v>2254.3357729370859</v>
      </c>
      <c r="M27" s="45">
        <f t="shared" si="11"/>
        <v>2396.8732156410215</v>
      </c>
      <c r="N27" s="39"/>
      <c r="O27" s="40"/>
      <c r="P27" s="44"/>
      <c r="Q27" s="45"/>
      <c r="S27" s="39"/>
      <c r="T27" s="40"/>
      <c r="U27" s="44"/>
      <c r="V27" s="45"/>
      <c r="X27" s="39"/>
      <c r="Y27" s="40"/>
      <c r="Z27" s="44"/>
      <c r="AA27" s="45"/>
    </row>
    <row r="28" spans="1:27" x14ac:dyDescent="0.45">
      <c r="A28" s="6" t="s">
        <v>493</v>
      </c>
      <c r="C28" s="46" t="e">
        <f t="shared" ref="C28:M28" si="12">SUM(C22:C27)</f>
        <v>#DIV/0!</v>
      </c>
      <c r="D28" s="46">
        <f t="shared" si="12"/>
        <v>6652.5748302323827</v>
      </c>
      <c r="E28" s="46">
        <f t="shared" si="12"/>
        <v>6868.2209055741641</v>
      </c>
      <c r="F28" s="46">
        <f t="shared" si="12"/>
        <v>6879.3015145337858</v>
      </c>
      <c r="G28" s="46">
        <f t="shared" si="12"/>
        <v>6511.5974873232244</v>
      </c>
      <c r="H28" s="46">
        <f t="shared" si="12"/>
        <v>6282.7603137346987</v>
      </c>
      <c r="I28" s="46">
        <f t="shared" si="12"/>
        <v>6362.3432939455051</v>
      </c>
      <c r="J28" s="46">
        <f t="shared" si="12"/>
        <v>6158.9736518570044</v>
      </c>
      <c r="K28" s="46">
        <f t="shared" si="12"/>
        <v>6107.3513783181406</v>
      </c>
      <c r="L28" s="46">
        <f t="shared" si="12"/>
        <v>5824.9498561029104</v>
      </c>
      <c r="M28" s="46">
        <f t="shared" si="12"/>
        <v>6207.9182911732196</v>
      </c>
      <c r="Q28" s="46"/>
      <c r="S28" s="6"/>
      <c r="U28" s="30"/>
      <c r="V28" s="46"/>
      <c r="X28" s="6"/>
      <c r="Z28" s="30"/>
      <c r="AA28" s="46"/>
    </row>
    <row r="32" spans="1:27" x14ac:dyDescent="0.45">
      <c r="A32" s="2"/>
      <c r="N32" s="2"/>
    </row>
    <row r="33" spans="2:15" x14ac:dyDescent="0.45">
      <c r="B33" s="6"/>
      <c r="O33" s="30"/>
    </row>
  </sheetData>
  <printOptions horizontalCentered="1" verticalCentered="1"/>
  <pageMargins left="0.25" right="0.25" top="0.75" bottom="0.75" header="0.3" footer="0.3"/>
  <pageSetup orientation="landscape"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Y42"/>
  <sheetViews>
    <sheetView showGridLines="0" zoomScaleNormal="100" workbookViewId="0"/>
  </sheetViews>
  <sheetFormatPr defaultColWidth="9.265625" defaultRowHeight="14.25" x14ac:dyDescent="0.45"/>
  <cols>
    <col min="1" max="1" width="64.3984375" style="2" bestFit="1" customWidth="1"/>
    <col min="2" max="2" width="12.73046875" style="2" hidden="1" customWidth="1"/>
    <col min="3" max="3" width="11.73046875" style="2" hidden="1" customWidth="1"/>
    <col min="4" max="4" width="9.265625" style="2" hidden="1" customWidth="1"/>
    <col min="5" max="5" width="11.73046875" style="2" hidden="1" customWidth="1"/>
    <col min="6" max="6" width="10.265625" style="2" hidden="1" customWidth="1"/>
    <col min="7" max="7" width="10.3984375" style="2" hidden="1" customWidth="1"/>
    <col min="8" max="8" width="12.59765625" style="2" hidden="1" customWidth="1"/>
    <col min="9" max="9" width="10.73046875" style="2" customWidth="1"/>
    <col min="10" max="10" width="11.73046875" style="2" customWidth="1"/>
    <col min="11" max="12" width="11.3984375" style="2" customWidth="1"/>
    <col min="13" max="19" width="12.59765625" style="2" customWidth="1"/>
    <col min="20" max="21" width="12.59765625" style="2" bestFit="1" customWidth="1"/>
    <col min="22" max="16384" width="9.265625" style="2"/>
  </cols>
  <sheetData>
    <row r="1" spans="1:25" x14ac:dyDescent="0.45">
      <c r="A1" s="1" t="str">
        <f>Inputs!A1</f>
        <v>Home Depot, Inc.</v>
      </c>
      <c r="B1" s="1"/>
      <c r="C1" s="1"/>
      <c r="D1" s="1"/>
      <c r="E1" s="1"/>
      <c r="F1" s="1"/>
      <c r="G1" s="1"/>
      <c r="H1" s="1"/>
      <c r="I1" s="1"/>
      <c r="J1" s="1"/>
    </row>
    <row r="2" spans="1:25" x14ac:dyDescent="0.45">
      <c r="A2" s="3" t="s">
        <v>494</v>
      </c>
    </row>
    <row r="4" spans="1:25" s="106" customFormat="1" x14ac:dyDescent="0.45">
      <c r="A4" s="105" t="str">
        <f>CONCATENATE("Fiscal Years Ending ",Inputs!B7)</f>
        <v>Fiscal Years Ending 1/31</v>
      </c>
      <c r="B4" s="106">
        <v>2012</v>
      </c>
      <c r="C4" s="106">
        <v>2013</v>
      </c>
      <c r="D4" s="106">
        <v>2014</v>
      </c>
      <c r="E4" s="106">
        <v>2015</v>
      </c>
      <c r="F4" s="106">
        <v>2016</v>
      </c>
      <c r="G4" s="106">
        <v>2017</v>
      </c>
      <c r="H4" s="106">
        <v>2018</v>
      </c>
      <c r="I4" s="106">
        <v>2019</v>
      </c>
      <c r="J4" s="106">
        <v>2020</v>
      </c>
      <c r="K4" s="106">
        <v>2021</v>
      </c>
      <c r="L4" s="106" t="s">
        <v>38</v>
      </c>
      <c r="M4" s="106" t="s">
        <v>39</v>
      </c>
      <c r="N4" s="106" t="s">
        <v>40</v>
      </c>
      <c r="O4" s="106" t="s">
        <v>41</v>
      </c>
      <c r="P4" s="106" t="s">
        <v>42</v>
      </c>
      <c r="Q4" s="106" t="s">
        <v>43</v>
      </c>
      <c r="R4" s="106" t="s">
        <v>44</v>
      </c>
      <c r="S4" s="106" t="s">
        <v>45</v>
      </c>
      <c r="T4" s="106" t="s">
        <v>46</v>
      </c>
      <c r="U4" s="106" t="s">
        <v>47</v>
      </c>
    </row>
    <row r="6" spans="1:25" x14ac:dyDescent="0.45">
      <c r="A6" s="48" t="s">
        <v>495</v>
      </c>
      <c r="B6" s="47"/>
      <c r="C6" s="47"/>
      <c r="D6" s="47"/>
      <c r="E6" s="47"/>
      <c r="F6" s="47"/>
      <c r="G6" s="47"/>
      <c r="H6" s="47"/>
      <c r="I6" s="47"/>
    </row>
    <row r="7" spans="1:25" x14ac:dyDescent="0.45">
      <c r="A7" s="115" t="s">
        <v>496</v>
      </c>
      <c r="B7" s="82">
        <f>(BS!B11/BS!B32)</f>
        <v>1.5486348122866893</v>
      </c>
      <c r="C7" s="82">
        <f>(BS!C11/BS!C32)</f>
        <v>1.3411272029314256</v>
      </c>
      <c r="D7" s="82">
        <f>(BS!D11/BS!D32)</f>
        <v>1.4214345520513536</v>
      </c>
      <c r="E7" s="82">
        <f>(BS!E11/BS!E32)</f>
        <v>1.3578844617978525</v>
      </c>
      <c r="F7" s="82">
        <f>(BS!F11/BS!F32)</f>
        <v>1.3566182340731279</v>
      </c>
      <c r="G7" s="82">
        <f>(BS!G11/BS!G32)</f>
        <v>1.2540861812778603</v>
      </c>
      <c r="H7" s="82">
        <f>(BS!H11/BS!H32)</f>
        <v>1.1691367173027047</v>
      </c>
      <c r="I7" s="82">
        <f>(BS!I11/BS!I32)</f>
        <v>1.1084589614740368</v>
      </c>
      <c r="J7" s="82">
        <f>(BS!J11/BS!J32)</f>
        <v>1.078095238095238</v>
      </c>
      <c r="K7" s="82">
        <f>(BS!K11/BS!K32)</f>
        <v>1.2292583959250627</v>
      </c>
      <c r="L7" s="82">
        <f>(BS!L11/BS!L32)</f>
        <v>1.0209178846378753</v>
      </c>
      <c r="M7" s="82">
        <f>(BS!M11/BS!M32)</f>
        <v>1.0063614935529102</v>
      </c>
      <c r="N7" s="82">
        <f>(BS!N11/BS!N32)</f>
        <v>1.0766657314915982</v>
      </c>
      <c r="O7" s="82">
        <f>(BS!O11/BS!O32)</f>
        <v>1.099519028967034</v>
      </c>
      <c r="P7" s="82">
        <f>(BS!P11/BS!P32)</f>
        <v>1.1344530457826165</v>
      </c>
      <c r="Q7" s="82">
        <f>(BS!Q11/BS!Q32)</f>
        <v>1.1574139215685586</v>
      </c>
      <c r="R7" s="82">
        <f>(BS!R11/BS!R32)</f>
        <v>1.1681245095108825</v>
      </c>
      <c r="S7" s="82">
        <f>(BS!S11/BS!S32)</f>
        <v>1.1913970135061223</v>
      </c>
      <c r="T7" s="82">
        <f>(BS!T11/BS!T32)</f>
        <v>1.2039563775815352</v>
      </c>
      <c r="U7" s="82">
        <f>(BS!U11/BS!U32)</f>
        <v>1.2138712192521419</v>
      </c>
      <c r="V7" s="82"/>
      <c r="W7" s="82"/>
      <c r="X7" s="82"/>
      <c r="Y7" s="82"/>
    </row>
    <row r="8" spans="1:25" x14ac:dyDescent="0.45">
      <c r="A8" s="115" t="s">
        <v>497</v>
      </c>
      <c r="B8" s="82">
        <f>((BS!B11-BS!B9)/BS!B41)</f>
        <v>0.18545534924845269</v>
      </c>
      <c r="C8" s="82">
        <f>((BS!C11-BS!C9)/BS!C41)</f>
        <v>0.20002574333891104</v>
      </c>
      <c r="D8" s="82">
        <f>((BS!D11-BS!D9)/BS!D41)</f>
        <v>0.15080725817973997</v>
      </c>
      <c r="E8" s="82">
        <f>((BS!E11-BS!E9)/BS!E41)</f>
        <v>0.13789838035527691</v>
      </c>
      <c r="F8" s="82">
        <f>((BS!F11-BS!F9)/BS!F41)</f>
        <v>0.1430739933210057</v>
      </c>
      <c r="G8" s="82">
        <f>((BS!G11-BS!G9)/BS!G41)</f>
        <v>0.13395283824709445</v>
      </c>
      <c r="H8" s="82">
        <f>((BS!H11-BS!H9)/BS!H41)</f>
        <v>0.14358676726639583</v>
      </c>
      <c r="I8" s="82">
        <f>((BS!I11-BS!I9)/BS!I41)</f>
        <v>0.1003465486802816</v>
      </c>
      <c r="J8" s="82">
        <f>((BS!J11-BS!J9)/BS!J41)</f>
        <v>9.7126140712393283E-2</v>
      </c>
      <c r="K8" s="82">
        <f>((BS!K11-BS!K9)/BS!K41)</f>
        <v>0.17612437204601528</v>
      </c>
      <c r="L8" s="82">
        <f>((BS!L11-BS!L9)/BS!L41)</f>
        <v>4.3207328037573788E-2</v>
      </c>
      <c r="M8" s="82">
        <f>((BS!M11-BS!M9)/BS!M41)</f>
        <v>5.238515374553146E-2</v>
      </c>
      <c r="N8" s="82">
        <f>((BS!N11-BS!N9)/BS!N41)</f>
        <v>5.515617801177753E-2</v>
      </c>
      <c r="O8" s="82">
        <f>((BS!O11-BS!O9)/BS!O41)</f>
        <v>6.3819455472642214E-2</v>
      </c>
      <c r="P8" s="82">
        <f>((BS!P11-BS!P9)/BS!P41)</f>
        <v>7.3107817132656724E-2</v>
      </c>
      <c r="Q8" s="82">
        <f>((BS!Q11-BS!Q9)/BS!Q41)</f>
        <v>8.047273346527764E-2</v>
      </c>
      <c r="R8" s="82">
        <f>((BS!R11-BS!R9)/BS!R41)</f>
        <v>8.3086519553364976E-2</v>
      </c>
      <c r="S8" s="82">
        <f>((BS!S11-BS!S9)/BS!S41)</f>
        <v>8.9517581754272713E-2</v>
      </c>
      <c r="T8" s="82">
        <f>((BS!T11-BS!T9)/BS!T41)</f>
        <v>9.1981405725122423E-2</v>
      </c>
      <c r="U8" s="82">
        <f>((BS!U11-BS!U9)/BS!U41)</f>
        <v>9.3483454090729987E-2</v>
      </c>
      <c r="V8" s="82"/>
      <c r="W8" s="82"/>
      <c r="X8" s="82"/>
      <c r="Y8" s="82"/>
    </row>
    <row r="9" spans="1:25" x14ac:dyDescent="0.45">
      <c r="A9" s="115" t="s">
        <v>498</v>
      </c>
      <c r="B9" s="82">
        <f>CF_H!B24/BS!B32</f>
        <v>0.70936433447098979</v>
      </c>
      <c r="C9" s="82">
        <f>CF_H!C24/BS!C32</f>
        <v>0.60853254231373233</v>
      </c>
      <c r="D9" s="82">
        <f>CF_H!D24/BS!D32</f>
        <v>0.70964740906130808</v>
      </c>
      <c r="E9" s="82">
        <f>CF_H!E24/BS!E32</f>
        <v>0.73138699085988113</v>
      </c>
      <c r="F9" s="82">
        <f>CF_H!F24/BS!F32</f>
        <v>0.74828357017403802</v>
      </c>
      <c r="G9" s="82">
        <f>CF_H!G24/BS!G32</f>
        <v>0.69220972192740393</v>
      </c>
      <c r="H9" s="82">
        <f>CF_H!H24/BS!H32</f>
        <v>0.74292948005434112</v>
      </c>
      <c r="I9" s="82">
        <f>CF_H!I24/BS!I32</f>
        <v>0.77997128499641066</v>
      </c>
      <c r="J9" s="82">
        <f>CF_H!J24/BS!J32</f>
        <v>0.74682993197278913</v>
      </c>
      <c r="K9" s="82">
        <f>CF_H!K24/BS!K32</f>
        <v>0.81321764655097983</v>
      </c>
      <c r="L9" s="82">
        <f>CF_F!B22/BS!L32</f>
        <v>0.57948042799873389</v>
      </c>
      <c r="M9" s="82">
        <f>CF_F!C22/BS!M32</f>
        <v>0.79006984563674942</v>
      </c>
      <c r="N9" s="82">
        <f>CF_F!D22/BS!N32</f>
        <v>0.8781261717554697</v>
      </c>
      <c r="O9" s="82">
        <f>CF_F!E22/BS!O32</f>
        <v>0.83764777708865057</v>
      </c>
      <c r="P9" s="82">
        <f>CF_F!F22/BS!P32</f>
        <v>0.82926558423679808</v>
      </c>
      <c r="Q9" s="82">
        <f>CF_F!G22/BS!Q32</f>
        <v>0.83208538544553801</v>
      </c>
      <c r="R9" s="82">
        <f>CF_F!H22/BS!R32</f>
        <v>0.85497922352830591</v>
      </c>
      <c r="S9" s="82">
        <f>CF_F!I22/BS!S32</f>
        <v>0.82511465006046369</v>
      </c>
      <c r="T9" s="82">
        <f>CF_F!J22/BS!T32</f>
        <v>0.84197595311402196</v>
      </c>
      <c r="U9" s="82">
        <f>CF_F!K22/BS!U32</f>
        <v>0.84438946994659048</v>
      </c>
    </row>
    <row r="10" spans="1:25" x14ac:dyDescent="0.45">
      <c r="A10" s="115"/>
    </row>
    <row r="11" spans="1:25" x14ac:dyDescent="0.45">
      <c r="A11" s="48" t="s">
        <v>499</v>
      </c>
    </row>
    <row r="12" spans="1:25" x14ac:dyDescent="0.45">
      <c r="A12" s="115" t="s">
        <v>500</v>
      </c>
      <c r="B12" s="82">
        <f>(IS!B5/BS!B19)</f>
        <v>1.7373759810454612</v>
      </c>
      <c r="C12" s="82">
        <f>(IS!C5/BS!C19)</f>
        <v>1.8195404537046052</v>
      </c>
      <c r="D12" s="82">
        <f>(IS!D5/BS!D19)</f>
        <v>1.9451108149464436</v>
      </c>
      <c r="E12" s="82">
        <f>(IS!E5/BS!E19)</f>
        <v>2.0822109848295201</v>
      </c>
      <c r="F12" s="82">
        <f>(IS!F5/BS!F19)</f>
        <v>2.0804014195398248</v>
      </c>
      <c r="G12" s="82">
        <f>(IS!G5/BS!G19)</f>
        <v>2.2016245403342176</v>
      </c>
      <c r="H12" s="82">
        <f>(IS!H5/BS!H19)</f>
        <v>2.266028880055694</v>
      </c>
      <c r="I12" s="82">
        <f>(IS!I5/BS!I19)</f>
        <v>2.4589914324023363</v>
      </c>
      <c r="J12" s="82">
        <f>(IS!J5/BS!J19)</f>
        <v>2.1513193848075574</v>
      </c>
      <c r="K12" s="82">
        <f>(IS!K5/BS!K19)</f>
        <v>1.8717501877275755</v>
      </c>
      <c r="L12" s="82">
        <f>(IS!L5/BS!L19)</f>
        <v>2.095048222895334</v>
      </c>
      <c r="M12" s="82">
        <f>(IS!M5/BS!M19)</f>
        <v>2.0644033972257967</v>
      </c>
      <c r="N12" s="82">
        <f>(IS!N5/BS!N19)</f>
        <v>2.0471626590627467</v>
      </c>
      <c r="O12" s="82">
        <f>(IS!O5/BS!O19)</f>
        <v>2.0197643656005253</v>
      </c>
      <c r="P12" s="82">
        <f>(IS!P5/BS!P19)</f>
        <v>1.9850932671013741</v>
      </c>
      <c r="Q12" s="82">
        <f>(IS!Q5/BS!Q19)</f>
        <v>1.955572273958593</v>
      </c>
      <c r="R12" s="82">
        <f>(IS!R5/BS!R19)</f>
        <v>1.9362288317795089</v>
      </c>
      <c r="S12" s="82">
        <f>(IS!S5/BS!S19)</f>
        <v>1.9105896164068719</v>
      </c>
      <c r="T12" s="82">
        <f>(IS!T5/BS!T19)</f>
        <v>1.8931901261734758</v>
      </c>
      <c r="U12" s="82">
        <f>(IS!U5/BS!U19)</f>
        <v>1.8782124842519268</v>
      </c>
    </row>
    <row r="13" spans="1:25" x14ac:dyDescent="0.45">
      <c r="A13" s="115" t="s">
        <v>501</v>
      </c>
      <c r="B13" s="82">
        <f>(IS!B5/BS!B8)</f>
        <v>56.542168674698793</v>
      </c>
      <c r="C13" s="82">
        <f>(IS!C5/BS!C8)</f>
        <v>53.587096774193547</v>
      </c>
      <c r="D13" s="82">
        <f>(IS!D5/BS!D8)</f>
        <v>56.374821173104436</v>
      </c>
      <c r="E13" s="82">
        <f>(IS!E5/BS!E8)</f>
        <v>56.048517520215633</v>
      </c>
      <c r="F13" s="82">
        <f>(IS!F5/BS!F8)</f>
        <v>46.835449735449735</v>
      </c>
      <c r="G13" s="82">
        <f>(IS!G5/BS!G8)</f>
        <v>46.621488417939872</v>
      </c>
      <c r="H13" s="82">
        <f>(IS!H5/BS!H8)</f>
        <v>51.692622950819676</v>
      </c>
      <c r="I13" s="82">
        <f>(IS!I5/BS!I8)</f>
        <v>55.889979338842977</v>
      </c>
      <c r="J13" s="82">
        <f>(IS!J5/BS!J8)</f>
        <v>52.338556505223174</v>
      </c>
      <c r="K13" s="82">
        <f>(IS!K5/BS!K8)</f>
        <v>44.154411764705884</v>
      </c>
      <c r="L13" s="82">
        <f>(IS!L5/BS!L8)</f>
        <v>51.621031651296533</v>
      </c>
      <c r="M13" s="82">
        <f>(IS!M5/BS!M8)</f>
        <v>51.621031651296533</v>
      </c>
      <c r="N13" s="82">
        <f>(IS!N5/BS!N8)</f>
        <v>51.621031651296533</v>
      </c>
      <c r="O13" s="82">
        <f>(IS!O5/BS!O8)</f>
        <v>51.621031651296533</v>
      </c>
      <c r="P13" s="82">
        <f>(IS!P5/BS!P8)</f>
        <v>51.621031651296533</v>
      </c>
      <c r="Q13" s="82">
        <f>(IS!Q5/BS!Q8)</f>
        <v>51.621031651296533</v>
      </c>
      <c r="R13" s="82">
        <f>(IS!R5/BS!R8)</f>
        <v>51.621031651296533</v>
      </c>
      <c r="S13" s="82">
        <f>(IS!S5/BS!S8)</f>
        <v>51.621031651296533</v>
      </c>
      <c r="T13" s="82">
        <f>(IS!T5/BS!T8)</f>
        <v>51.621031651296533</v>
      </c>
      <c r="U13" s="82">
        <f>(IS!U5/BS!U8)</f>
        <v>51.621031651296533</v>
      </c>
    </row>
    <row r="14" spans="1:25" x14ac:dyDescent="0.45">
      <c r="A14" s="115" t="s">
        <v>502</v>
      </c>
      <c r="B14" s="299">
        <f>IS!B6/BS!B9</f>
        <v>4.4680871670702178</v>
      </c>
      <c r="C14" s="82">
        <f>IS!C6/BS!C9</f>
        <v>4.5669467787114844</v>
      </c>
      <c r="D14" s="82">
        <f>IS!D6/BS!D9</f>
        <v>4.6506285610925202</v>
      </c>
      <c r="E14" s="82">
        <f>IS!E6/BS!E9</f>
        <v>4.8941240184132138</v>
      </c>
      <c r="F14" s="82">
        <f>IS!F6/BS!F9</f>
        <v>4.9330171902786013</v>
      </c>
      <c r="G14" s="82">
        <f>IS!G6/BS!G9</f>
        <v>4.9631046298509842</v>
      </c>
      <c r="H14" s="82">
        <f>IS!H6/BS!H9</f>
        <v>5.2202698462503925</v>
      </c>
      <c r="I14" s="82">
        <f>IS!I6/BS!I9</f>
        <v>5.101831238779174</v>
      </c>
      <c r="J14" s="82">
        <f>IS!J6/BS!J9</f>
        <v>4.9998623632234533</v>
      </c>
      <c r="K14" s="82">
        <f>IS!K6/BS!K9</f>
        <v>5.2479100258615503</v>
      </c>
      <c r="L14" s="82">
        <f>IS!L6/BS!L9</f>
        <v>4.895397234974121</v>
      </c>
      <c r="M14" s="82">
        <f>IS!M6/BS!M9</f>
        <v>4.895397234974121</v>
      </c>
      <c r="N14" s="82">
        <f>IS!N6/BS!N9</f>
        <v>4.8953972349741202</v>
      </c>
      <c r="O14" s="82">
        <f>IS!O6/BS!O9</f>
        <v>4.8953972349741202</v>
      </c>
      <c r="P14" s="82">
        <f>IS!P6/BS!P9</f>
        <v>4.8953972349741202</v>
      </c>
      <c r="Q14" s="82">
        <f>IS!Q6/BS!Q9</f>
        <v>4.895397234974121</v>
      </c>
      <c r="R14" s="82">
        <f>IS!R6/BS!R9</f>
        <v>4.8953972349741202</v>
      </c>
      <c r="S14" s="82">
        <f>IS!S6/BS!S9</f>
        <v>4.8953972349741202</v>
      </c>
      <c r="T14" s="82">
        <f>IS!T6/BS!T9</f>
        <v>4.8953972349741202</v>
      </c>
      <c r="U14" s="82">
        <f>IS!U6/BS!U9</f>
        <v>4.8953972349741202</v>
      </c>
    </row>
    <row r="15" spans="1:25" x14ac:dyDescent="0.45">
      <c r="A15" s="115"/>
      <c r="B15" s="82"/>
      <c r="C15" s="82"/>
      <c r="D15" s="82"/>
      <c r="E15" s="82"/>
      <c r="F15" s="82"/>
      <c r="G15" s="82"/>
      <c r="H15" s="82"/>
      <c r="I15" s="82"/>
      <c r="J15" s="82"/>
      <c r="K15" s="82"/>
      <c r="L15" s="82"/>
    </row>
    <row r="16" spans="1:25" x14ac:dyDescent="0.45">
      <c r="A16" s="115"/>
      <c r="B16" s="82"/>
      <c r="C16" s="82"/>
      <c r="D16" s="82"/>
      <c r="E16" s="82"/>
      <c r="F16" s="82"/>
      <c r="G16" s="82"/>
      <c r="H16" s="82"/>
      <c r="I16" s="82"/>
      <c r="J16" s="82"/>
      <c r="K16" s="82"/>
      <c r="L16" s="82"/>
    </row>
    <row r="17" spans="1:21" x14ac:dyDescent="0.45">
      <c r="A17" s="48" t="s">
        <v>503</v>
      </c>
      <c r="B17" s="82"/>
      <c r="C17" s="82"/>
      <c r="D17" s="82"/>
      <c r="E17" s="82"/>
      <c r="F17" s="82"/>
      <c r="G17" s="82"/>
      <c r="H17" s="82"/>
      <c r="I17" s="82"/>
      <c r="J17" s="82"/>
      <c r="K17" s="82"/>
      <c r="L17" s="82"/>
    </row>
    <row r="18" spans="1:21" x14ac:dyDescent="0.45">
      <c r="A18" s="115" t="s">
        <v>504</v>
      </c>
      <c r="B18" s="82">
        <f>(BS!B35+BS!B23)/BS!B47</f>
        <v>0.60274891049279244</v>
      </c>
      <c r="C18" s="82">
        <f>(BS!C35+BS!C23)/BS!C47</f>
        <v>0.6073015694436632</v>
      </c>
      <c r="D18" s="82">
        <f>(BS!D35+BS!D23)/BS!D47</f>
        <v>1.1758505031145186</v>
      </c>
      <c r="E18" s="82">
        <f>(BS!E35+BS!E23)/BS!E47</f>
        <v>1.8447757991847242</v>
      </c>
      <c r="F18" s="82">
        <f>(BS!F35+BS!F23)/BS!F47</f>
        <v>3.3747625079164028</v>
      </c>
      <c r="G18" s="82">
        <f>(BS!G35+BS!G23)/BS!G47</f>
        <v>5.4468036002769447</v>
      </c>
      <c r="H18" s="82">
        <f>(BS!H35+BS!H23)/BS!H47</f>
        <v>18.588720770288859</v>
      </c>
      <c r="I18" s="82">
        <f>(BS!I35+BS!I23)/BS!I47</f>
        <v>-15.549520766773163</v>
      </c>
      <c r="J18" s="82">
        <f>(BS!J35+BS!J23)/BS!J47</f>
        <v>-10.103658536585366</v>
      </c>
      <c r="K18" s="82">
        <f>(BS!K35+BS!K23)/BS!K47</f>
        <v>11.287662928160049</v>
      </c>
      <c r="L18" s="82">
        <f>(BS!L35+BS!L23)/BS!L47</f>
        <v>8.4516323855366196</v>
      </c>
      <c r="M18" s="82">
        <f>(BS!M35+BS!M23)/BS!M47</f>
        <v>7.3308262962120363</v>
      </c>
      <c r="N18" s="82">
        <f>(BS!N35+BS!N23)/BS!N47</f>
        <v>6.4214911380998627</v>
      </c>
      <c r="O18" s="82">
        <f>(BS!O35+BS!O23)/BS!O47</f>
        <v>5.7853180222603209</v>
      </c>
      <c r="P18" s="82">
        <f>(BS!P35+BS!P23)/BS!P47</f>
        <v>5.3363623274367242</v>
      </c>
      <c r="Q18" s="82">
        <f>(BS!Q35+BS!Q23)/BS!Q47</f>
        <v>5.0013315100390852</v>
      </c>
      <c r="R18" s="82">
        <f>(BS!R35+BS!R23)/BS!R47</f>
        <v>4.7228928727913333</v>
      </c>
      <c r="S18" s="82">
        <f>(BS!S35+BS!S23)/BS!S47</f>
        <v>4.5547711054099063</v>
      </c>
      <c r="T18" s="82">
        <f>(BS!T35+BS!T23)/BS!T47</f>
        <v>4.4164472501501528</v>
      </c>
      <c r="U18" s="82">
        <f>(BS!U35+BS!U23)/BS!U47</f>
        <v>4.3206626563537274</v>
      </c>
    </row>
    <row r="19" spans="1:21" x14ac:dyDescent="0.45">
      <c r="A19" s="115" t="s">
        <v>505</v>
      </c>
      <c r="B19" s="82">
        <f>(BS!B35+BS!B23)/(BS!B35+BS!B23+BS!B47)</f>
        <v>0.37607195147458689</v>
      </c>
      <c r="C19" s="82">
        <f>(BS!C35+BS!C23)/(BS!C35+BS!C23+BS!C47)</f>
        <v>0.37783921884296362</v>
      </c>
      <c r="D19" s="82">
        <f>(BS!D35+BS!D23)/(BS!D35+BS!D23+BS!D47)</f>
        <v>0.54040960140938121</v>
      </c>
      <c r="E19" s="82">
        <f>(BS!E35+BS!E23)/(BS!E35+BS!E23+BS!E47)</f>
        <v>0.64847844941362798</v>
      </c>
      <c r="F19" s="82">
        <f>(BS!F35+BS!F23)/(BS!F35+BS!F23+BS!F47)</f>
        <v>0.77141616300532012</v>
      </c>
      <c r="G19" s="82">
        <f>(BS!G35+BS!G23)/(BS!G35+BS!G23+BS!G47)</f>
        <v>0.84488437030142483</v>
      </c>
      <c r="H19" s="82">
        <f>(BS!H35+BS!H23)/(BS!H35+BS!H23+BS!H47)</f>
        <v>0.94895021417035319</v>
      </c>
      <c r="I19" s="82">
        <f>(BS!I35+BS!I23)/(BS!I35+BS!I23+BS!I47)</f>
        <v>1.0687307861220905</v>
      </c>
      <c r="J19" s="82">
        <f>(BS!J35+BS!J23)/(BS!J35+BS!J23+BS!J47)</f>
        <v>1.1098459477561955</v>
      </c>
      <c r="K19" s="82">
        <f>(BS!K35+BS!K23)/(BS!K35+BS!K23+BS!K47)</f>
        <v>0.91861755926684263</v>
      </c>
      <c r="L19" s="82">
        <f>(BS!L35+BS!L23)/(BS!L35+BS!L23+BS!L47)</f>
        <v>0.89419817030439608</v>
      </c>
      <c r="M19" s="82">
        <f>(BS!M35+BS!M23)/(BS!M35+BS!M23+BS!M47)</f>
        <v>0.87996388780129864</v>
      </c>
      <c r="N19" s="82">
        <f>(BS!N35+BS!N23)/(BS!N35+BS!N23+BS!N47)</f>
        <v>0.86525618889898293</v>
      </c>
      <c r="O19" s="82">
        <f>(BS!O35+BS!O23)/(BS!O35+BS!O23+BS!O47)</f>
        <v>0.85262297261243469</v>
      </c>
      <c r="P19" s="82">
        <f>(BS!P35+BS!P23)/(BS!P35+BS!P23+BS!P47)</f>
        <v>0.8421807421475952</v>
      </c>
      <c r="Q19" s="82">
        <f>(BS!Q35+BS!Q23)/(BS!Q35+BS!Q23+BS!Q47)</f>
        <v>0.83337031151717078</v>
      </c>
      <c r="R19" s="82">
        <f>(BS!R35+BS!R23)/(BS!R35+BS!R23+BS!R47)</f>
        <v>0.82526319778684742</v>
      </c>
      <c r="S19" s="82">
        <f>(BS!S35+BS!S23)/(BS!S35+BS!S23+BS!S47)</f>
        <v>0.8199745802259828</v>
      </c>
      <c r="T19" s="82">
        <f>(BS!T35+BS!T23)/(BS!T35+BS!T23+BS!T47)</f>
        <v>0.81537713674359547</v>
      </c>
      <c r="U19" s="82">
        <f>(BS!U35+BS!U23)/(BS!U35+BS!U23+BS!U47)</f>
        <v>0.8120534857052365</v>
      </c>
    </row>
    <row r="20" spans="1:21" x14ac:dyDescent="0.45">
      <c r="A20" s="115" t="s">
        <v>506</v>
      </c>
      <c r="B20" s="82">
        <f>BS!B37/BS!B47</f>
        <v>0.60107274555816292</v>
      </c>
      <c r="C20" s="82">
        <f>BS!C37/BS!C47</f>
        <v>0.53299206840299262</v>
      </c>
      <c r="D20" s="82">
        <f>BS!D37/BS!D47</f>
        <v>1.173215141351222</v>
      </c>
      <c r="E20" s="82">
        <f>BS!E37/BS!E47</f>
        <v>1.8095902166916971</v>
      </c>
      <c r="F20" s="82">
        <f>BS!F37/BS!F47</f>
        <v>3.3071564281190629</v>
      </c>
      <c r="G20" s="82">
        <f>BS!G37/BS!G47</f>
        <v>5.1578582967920612</v>
      </c>
      <c r="H20" s="82">
        <f>BS!H37/BS!H47</f>
        <v>16.689821182943604</v>
      </c>
      <c r="I20" s="82">
        <f>BS!I37/BS!I47</f>
        <v>-14.27422790202343</v>
      </c>
      <c r="J20" s="82">
        <f>BS!J37/BS!J47</f>
        <v>-9.2008985879332474</v>
      </c>
      <c r="K20" s="82">
        <f>BS!K37/BS!K47</f>
        <v>10.858441952106698</v>
      </c>
      <c r="L20" s="82">
        <f>BS!L37/BS!L47</f>
        <v>7.9976929746446181</v>
      </c>
      <c r="M20" s="82">
        <f>BS!M37/BS!M47</f>
        <v>6.7549263404384865</v>
      </c>
      <c r="N20" s="82">
        <f>BS!N37/BS!N47</f>
        <v>6.1556399328038554</v>
      </c>
      <c r="O20" s="82">
        <f>BS!O37/BS!O47</f>
        <v>5.5348144762842999</v>
      </c>
      <c r="P20" s="82">
        <f>BS!P37/BS!P47</f>
        <v>5.1244588140992713</v>
      </c>
      <c r="Q20" s="82">
        <f>BS!Q37/BS!Q47</f>
        <v>4.8022378227081761</v>
      </c>
      <c r="R20" s="82">
        <f>BS!R37/BS!R47</f>
        <v>4.5384511110400627</v>
      </c>
      <c r="S20" s="82">
        <f>BS!S37/BS!S47</f>
        <v>4.3802194123350802</v>
      </c>
      <c r="T20" s="82">
        <f>BS!T37/BS!T47</f>
        <v>4.2502751303594097</v>
      </c>
      <c r="U20" s="82">
        <f>BS!U37/BS!U47</f>
        <v>4.1609890386891353</v>
      </c>
    </row>
    <row r="21" spans="1:21" x14ac:dyDescent="0.45">
      <c r="A21" s="115" t="s">
        <v>507</v>
      </c>
      <c r="B21" s="82">
        <f>(BS!B37/BS!B19)</f>
        <v>0.26551162446320153</v>
      </c>
      <c r="C21" s="82">
        <f>(BS!C37/BS!C19)</f>
        <v>0.23062506085093953</v>
      </c>
      <c r="D21" s="82">
        <f>(BS!D37/BS!D19)</f>
        <v>0.36257959425440545</v>
      </c>
      <c r="E21" s="82">
        <f>(BS!E37/BS!E19)</f>
        <v>0.42229509838281681</v>
      </c>
      <c r="F21" s="82">
        <f>(BS!F37/BS!F19)</f>
        <v>0.4909163552609932</v>
      </c>
      <c r="G21" s="82">
        <f>(BS!G37/BS!G19)</f>
        <v>0.52015547176837496</v>
      </c>
      <c r="H21" s="82">
        <f>(BS!H37/BS!H19)</f>
        <v>0.54497069325608027</v>
      </c>
      <c r="I21" s="82">
        <f>(BS!I37/BS!I19)</f>
        <v>0.60920846305933685</v>
      </c>
      <c r="J21" s="82">
        <f>(BS!J37/BS!J19)</f>
        <v>0.55956749160746355</v>
      </c>
      <c r="K21" s="82">
        <f>(BS!K37/BS!K19)</f>
        <v>0.50753035519474077</v>
      </c>
      <c r="L21" s="82">
        <f>(BS!L37/BS!L19)</f>
        <v>0.48857655800581534</v>
      </c>
      <c r="M21" s="82">
        <f>(BS!M37/BS!M19)</f>
        <v>0.47143982382738014</v>
      </c>
      <c r="N21" s="82">
        <f>(BS!N37/BS!N19)</f>
        <v>0.48331077112216808</v>
      </c>
      <c r="O21" s="82">
        <f>(BS!O37/BS!O19)</f>
        <v>0.47827560446475009</v>
      </c>
      <c r="P21" s="82">
        <f>(BS!P37/BS!P19)</f>
        <v>0.47760252962495936</v>
      </c>
      <c r="Q21" s="82">
        <f>(BS!Q37/BS!Q19)</f>
        <v>0.47528377973884861</v>
      </c>
      <c r="R21" s="82">
        <f>(BS!R37/BS!R19)</f>
        <v>0.4723478384520518</v>
      </c>
      <c r="S21" s="82">
        <f>(BS!S37/BS!S19)</f>
        <v>0.47203939973792441</v>
      </c>
      <c r="T21" s="82">
        <f>(BS!T37/BS!T19)</f>
        <v>0.47117024318024248</v>
      </c>
      <c r="U21" s="82">
        <f>(BS!U37/BS!U19)</f>
        <v>0.4707054684680978</v>
      </c>
    </row>
    <row r="22" spans="1:21" x14ac:dyDescent="0.45">
      <c r="A22" s="115"/>
      <c r="B22" s="82"/>
      <c r="C22" s="82"/>
      <c r="D22" s="82"/>
      <c r="E22" s="82"/>
      <c r="F22" s="82"/>
      <c r="G22" s="82"/>
      <c r="H22" s="82"/>
      <c r="I22" s="82"/>
      <c r="J22" s="82"/>
      <c r="K22" s="82"/>
      <c r="L22" s="82"/>
    </row>
    <row r="23" spans="1:21" x14ac:dyDescent="0.45">
      <c r="A23" s="48" t="s">
        <v>508</v>
      </c>
      <c r="B23" s="82"/>
      <c r="C23" s="82"/>
      <c r="D23" s="82"/>
      <c r="E23" s="82"/>
      <c r="F23" s="82"/>
      <c r="G23" s="82"/>
      <c r="H23" s="82"/>
      <c r="I23" s="82"/>
      <c r="J23" s="82"/>
      <c r="K23" s="82"/>
      <c r="L23" s="82"/>
    </row>
    <row r="24" spans="1:21" x14ac:dyDescent="0.45">
      <c r="A24" s="115" t="s">
        <v>509</v>
      </c>
      <c r="B24" s="318">
        <f>(IS!B25/BS!B47)</f>
        <v>0.21695161470555369</v>
      </c>
      <c r="C24" s="318">
        <f>(IS!C25/BS!C47)</f>
        <v>0.25510491083984926</v>
      </c>
      <c r="D24" s="318">
        <f>(IS!D25/BS!D47)</f>
        <v>0.43004312410158124</v>
      </c>
      <c r="E24" s="318">
        <f>(IS!E25/BS!E47)</f>
        <v>0.68064792962883502</v>
      </c>
      <c r="F24" s="318">
        <f>(IS!F25/BS!F47)</f>
        <v>1.1097213426219126</v>
      </c>
      <c r="G24" s="318">
        <f>(IS!G25/BS!G47)</f>
        <v>1.836372028617586</v>
      </c>
      <c r="H24" s="318">
        <f>(IS!H25/BS!H47)</f>
        <v>5.9353507565337003</v>
      </c>
      <c r="I24" s="318">
        <f>(IS!I25/BS!I47)</f>
        <v>-5.9217252396166131</v>
      </c>
      <c r="J24" s="318">
        <f>(IS!J25/BS!J47)</f>
        <v>-3.6078305519897302</v>
      </c>
      <c r="K24" s="318">
        <f>(IS!K25/BS!K47)</f>
        <v>3.8999696877841772</v>
      </c>
      <c r="L24" s="318">
        <f>(IS!L25/BS!L47)</f>
        <v>3.931517115298572</v>
      </c>
      <c r="M24" s="318">
        <f>(IS!M25/BS!M47)</f>
        <v>3.4113012432724461</v>
      </c>
      <c r="N24" s="318">
        <f>(IS!N25/BS!N47)</f>
        <v>3.0032992407834622</v>
      </c>
      <c r="O24" s="318">
        <f>(IS!O25/BS!O47)</f>
        <v>2.6904290937417512</v>
      </c>
      <c r="P24" s="318">
        <f>(IS!P25/BS!P47)</f>
        <v>2.4472576521923628</v>
      </c>
      <c r="Q24" s="318">
        <f>(IS!Q25/BS!Q47)</f>
        <v>2.2662164691726647</v>
      </c>
      <c r="R24" s="318">
        <f>(IS!R25/BS!R47)</f>
        <v>2.1302077670097237</v>
      </c>
      <c r="S24" s="318">
        <f>(IS!S25/BS!S47)</f>
        <v>2.0274166669121825</v>
      </c>
      <c r="T24" s="318">
        <f>(IS!T25/BS!T47)</f>
        <v>1.9497304655626613</v>
      </c>
      <c r="U24" s="318">
        <f>(IS!U25/BS!U47)</f>
        <v>1.8929534527518954</v>
      </c>
    </row>
    <row r="25" spans="1:21" x14ac:dyDescent="0.45">
      <c r="A25" s="115" t="s">
        <v>510</v>
      </c>
      <c r="B25" s="318">
        <f>(IS!B25/BS!B19)</f>
        <v>9.5833950343057403E-2</v>
      </c>
      <c r="C25" s="318">
        <f>(IS!C25/BS!C19)</f>
        <v>0.11038360432285074</v>
      </c>
      <c r="D25" s="318">
        <f>(IS!D25/BS!D19)</f>
        <v>0.13290389456537835</v>
      </c>
      <c r="E25" s="318">
        <f>(IS!E25/BS!E19)</f>
        <v>0.15883943323486707</v>
      </c>
      <c r="F25" s="318">
        <f>(IS!F25/BS!F19)</f>
        <v>0.16472772568097957</v>
      </c>
      <c r="G25" s="318">
        <f>(IS!G25/BS!G19)</f>
        <v>0.18519294325745939</v>
      </c>
      <c r="H25" s="318">
        <f>(IS!H25/BS!H19)</f>
        <v>0.19380628354555457</v>
      </c>
      <c r="I25" s="318">
        <f>(IS!I25/BS!I19)</f>
        <v>0.25273276822034862</v>
      </c>
      <c r="J25" s="318">
        <f>(IS!J25/BS!J19)</f>
        <v>0.21941603559996878</v>
      </c>
      <c r="K25" s="318">
        <f>(IS!K25/BS!K19)</f>
        <v>0.18228701775265299</v>
      </c>
      <c r="L25" s="318">
        <f>(IS!L25/BS!L19)</f>
        <v>0.2401751487614317</v>
      </c>
      <c r="M25" s="318">
        <f>(IS!M25/BS!M19)</f>
        <v>0.23808153873164059</v>
      </c>
      <c r="N25" s="318">
        <f>(IS!N25/BS!N19)</f>
        <v>0.23580438229312017</v>
      </c>
      <c r="O25" s="318">
        <f>(IS!O25/BS!O19)</f>
        <v>0.23248594990716542</v>
      </c>
      <c r="P25" s="318">
        <f>(IS!P25/BS!P19)</f>
        <v>0.22808583066669738</v>
      </c>
      <c r="Q25" s="318">
        <f>(IS!Q25/BS!Q19)</f>
        <v>0.22429041812164854</v>
      </c>
      <c r="R25" s="318">
        <f>(IS!R25/BS!R19)</f>
        <v>0.22170538132561871</v>
      </c>
      <c r="S25" s="318">
        <f>(IS!S25/BS!S19)</f>
        <v>0.21848689674604813</v>
      </c>
      <c r="T25" s="318">
        <f>(IS!T25/BS!T19)</f>
        <v>0.21614012020850135</v>
      </c>
      <c r="U25" s="318">
        <f>(IS!U25/BS!U19)</f>
        <v>0.21413744027708118</v>
      </c>
    </row>
    <row r="26" spans="1:21" x14ac:dyDescent="0.45">
      <c r="A26" s="115" t="s">
        <v>511</v>
      </c>
      <c r="B26" s="318">
        <f>(IS!B5-IS!B6)/IS!B5</f>
        <v>0.34465516016762554</v>
      </c>
      <c r="C26" s="318">
        <f>(IS!C5-IS!C6)/IS!C5</f>
        <v>0.34569387591299461</v>
      </c>
      <c r="D26" s="318">
        <f>(IS!D5-IS!D6)/IS!D5</f>
        <v>0.34753590823732428</v>
      </c>
      <c r="E26" s="318">
        <f>(IS!E5-IS!E6)/IS!E5</f>
        <v>0.3481052226603828</v>
      </c>
      <c r="F26" s="318">
        <f>(IS!F5-IS!F6)/IS!F5</f>
        <v>0.34190399801172627</v>
      </c>
      <c r="G26" s="318">
        <f>(IS!G5-IS!G6)/IS!G5</f>
        <v>0.34159310745811089</v>
      </c>
      <c r="H26" s="318">
        <f>(IS!H5-IS!H6)/IS!H5</f>
        <v>0.34048204233727108</v>
      </c>
      <c r="I26" s="318">
        <f>(IS!I5-IS!I6)/IS!I5</f>
        <v>0.34342855558533497</v>
      </c>
      <c r="J26" s="318">
        <f>(IS!J5-IS!J6)/IS!J5</f>
        <v>0.34086640961669312</v>
      </c>
      <c r="K26" s="318">
        <f>(IS!K5-IS!K6)/IS!K5</f>
        <v>0.33951252743925514</v>
      </c>
      <c r="L26" s="318">
        <f>(IS!L5-IS!L6)/IS!L5</f>
        <v>0.34292847141826227</v>
      </c>
      <c r="M26" s="318">
        <f>(IS!M5-IS!M6)/IS!M5</f>
        <v>0.34292847141826227</v>
      </c>
      <c r="N26" s="318">
        <f>(IS!N5-IS!N6)/IS!N5</f>
        <v>0.34292847141826233</v>
      </c>
      <c r="O26" s="318">
        <f>(IS!O5-IS!O6)/IS!O5</f>
        <v>0.34292847141826227</v>
      </c>
      <c r="P26" s="318">
        <f>(IS!P5-IS!P6)/IS!P5</f>
        <v>0.34292847141826233</v>
      </c>
      <c r="Q26" s="318">
        <f>(IS!Q5-IS!Q6)/IS!Q5</f>
        <v>0.34292847141826233</v>
      </c>
      <c r="R26" s="318">
        <f>(IS!R5-IS!R6)/IS!R5</f>
        <v>0.34292847141826233</v>
      </c>
      <c r="S26" s="318">
        <f>(IS!S5-IS!S6)/IS!S5</f>
        <v>0.34292847141826233</v>
      </c>
      <c r="T26" s="318">
        <f>(IS!T5-IS!T6)/IS!T5</f>
        <v>0.34292847141826233</v>
      </c>
      <c r="U26" s="318">
        <f>(IS!U5-IS!U6)/IS!U5</f>
        <v>0.34292847141826233</v>
      </c>
    </row>
    <row r="27" spans="1:21" x14ac:dyDescent="0.45">
      <c r="A27" s="115" t="s">
        <v>512</v>
      </c>
      <c r="B27" s="318">
        <f>(IS!B14/IS!B5)</f>
        <v>9.462319767028908E-2</v>
      </c>
      <c r="C27" s="318">
        <f>(IS!C14/IS!C5)</f>
        <v>0.10388741739572464</v>
      </c>
      <c r="D27" s="318">
        <f>(IS!D14/IS!D5)</f>
        <v>0.11630208597675482</v>
      </c>
      <c r="E27" s="318">
        <f>(IS!E14/IS!E5)</f>
        <v>0.12586563431759162</v>
      </c>
      <c r="F27" s="318">
        <f>(IS!F14/IS!F5)</f>
        <v>0.13301099199042013</v>
      </c>
      <c r="G27" s="318">
        <f>(IS!G14/IS!G5)</f>
        <v>0.1419419631058724</v>
      </c>
      <c r="H27" s="318">
        <f>(IS!H14/IS!H5)</f>
        <v>0.14549472766193611</v>
      </c>
      <c r="I27" s="318">
        <f>(IS!I14/IS!I5)</f>
        <v>0.14352651959742335</v>
      </c>
      <c r="J27" s="318">
        <f>(IS!J14/IS!J5)</f>
        <v>0.14373327285098661</v>
      </c>
      <c r="K27" s="318">
        <f>(IS!K14/IS!K5)</f>
        <v>0.13835440163500112</v>
      </c>
      <c r="L27" s="318">
        <f>(IS!L14/IS!L5)</f>
        <v>0.15922074174908452</v>
      </c>
      <c r="M27" s="318">
        <f>(IS!M14/IS!M5)</f>
        <v>0.15907434745680227</v>
      </c>
      <c r="N27" s="318">
        <f>(IS!N14/IS!N5)</f>
        <v>0.15894465861261542</v>
      </c>
      <c r="O27" s="318">
        <f>(IS!O14/IS!O5)</f>
        <v>0.15881179072253032</v>
      </c>
      <c r="P27" s="318">
        <f>(IS!P14/IS!P5)</f>
        <v>0.1586254774981905</v>
      </c>
      <c r="Q27" s="318">
        <f>(IS!Q14/IS!Q5)</f>
        <v>0.15844775499407959</v>
      </c>
      <c r="R27" s="318">
        <f>(IS!R14/IS!R5)</f>
        <v>0.15827803218096229</v>
      </c>
      <c r="S27" s="318">
        <f>(IS!S14/IS!S5)</f>
        <v>0.15811575734100777</v>
      </c>
      <c r="T27" s="318">
        <f>(IS!T14/IS!T5)</f>
        <v>0.1579604154447006</v>
      </c>
      <c r="U27" s="318">
        <f>(IS!U14/IS!U5)</f>
        <v>0.1578115257028683</v>
      </c>
    </row>
    <row r="28" spans="1:21" x14ac:dyDescent="0.45">
      <c r="A28" s="115"/>
      <c r="B28" s="82"/>
      <c r="C28" s="82"/>
      <c r="D28" s="82"/>
      <c r="E28" s="82"/>
      <c r="F28" s="82"/>
      <c r="G28" s="82"/>
      <c r="H28" s="82"/>
      <c r="I28" s="82"/>
      <c r="J28" s="82"/>
      <c r="K28" s="82"/>
      <c r="L28" s="82"/>
    </row>
    <row r="29" spans="1:21" x14ac:dyDescent="0.45">
      <c r="A29" s="48" t="s">
        <v>513</v>
      </c>
      <c r="B29" s="82"/>
      <c r="C29" s="82"/>
      <c r="D29" s="82"/>
      <c r="E29" s="82"/>
      <c r="F29" s="82"/>
      <c r="G29" s="82"/>
      <c r="H29" s="82"/>
      <c r="I29" s="82"/>
      <c r="J29" s="82"/>
      <c r="K29" s="82"/>
      <c r="L29" s="82"/>
    </row>
    <row r="30" spans="1:21" x14ac:dyDescent="0.45">
      <c r="A30" s="115" t="s">
        <v>514</v>
      </c>
      <c r="B30" s="318">
        <f>IS!B29/IS!B28</f>
        <v>0.41767068273092367</v>
      </c>
      <c r="C30" s="318">
        <f>IS!C29/IS!C28</f>
        <v>0.38283828382838286</v>
      </c>
      <c r="D30" s="318">
        <f>IS!D29/IS!D28</f>
        <v>0.41269841269841273</v>
      </c>
      <c r="E30" s="318">
        <f>IS!E29/IS!E28</f>
        <v>0.39662447257383965</v>
      </c>
      <c r="F30" s="318">
        <f>IS!F29/IS!F28</f>
        <v>0.42987249544626588</v>
      </c>
      <c r="G30" s="318">
        <f>IS!G29/IS!G28</f>
        <v>0.42658423493044823</v>
      </c>
      <c r="H30" s="318">
        <f>IS!H29/IS!H28</f>
        <v>0.48567530695770805</v>
      </c>
      <c r="I30" s="318">
        <f>IS!I29/IS!I28</f>
        <v>0.42126789366053174</v>
      </c>
      <c r="J30" s="318">
        <f>IS!J29/IS!J28</f>
        <v>0.52866861030126344</v>
      </c>
      <c r="K30" s="318">
        <f>IS!K29/IS!K28</f>
        <v>0.5008347245409015</v>
      </c>
      <c r="L30" s="318">
        <f>IS!L29/IS!L28</f>
        <v>0.4402735117668678</v>
      </c>
      <c r="M30" s="318">
        <f>IS!M29/IS!M28</f>
        <v>0.4402735117668678</v>
      </c>
      <c r="N30" s="318">
        <f>IS!N29/IS!N28</f>
        <v>0.4402735117668678</v>
      </c>
      <c r="O30" s="318">
        <f>IS!O29/IS!O28</f>
        <v>0.4402735117668678</v>
      </c>
      <c r="P30" s="318">
        <f>IS!P29/IS!P28</f>
        <v>0.4402735117668678</v>
      </c>
      <c r="Q30" s="318">
        <f>IS!Q29/IS!Q28</f>
        <v>0.4402735117668678</v>
      </c>
      <c r="R30" s="318">
        <f>IS!R29/IS!R28</f>
        <v>0.4402735117668678</v>
      </c>
      <c r="S30" s="318">
        <f>IS!S29/IS!S28</f>
        <v>0.44027351176686785</v>
      </c>
      <c r="T30" s="318">
        <f>IS!T29/IS!T28</f>
        <v>0.4402735117668678</v>
      </c>
      <c r="U30" s="318">
        <f>IS!U29/IS!U28</f>
        <v>0.4402735117668678</v>
      </c>
    </row>
    <row r="31" spans="1:21" x14ac:dyDescent="0.45">
      <c r="A31" s="115" t="s">
        <v>515</v>
      </c>
      <c r="B31" s="318">
        <f>(ABS(IS!B29)+ABS(CF_H!B39))/IS!B25</f>
        <v>0.89390677311357192</v>
      </c>
      <c r="C31" s="318">
        <f>(ABS(IS!C29)+ABS(CF_H!C39))/IS!C25</f>
        <v>0.87875633958103638</v>
      </c>
      <c r="D31" s="318">
        <f>(ABS(IS!D29)+ABS(CF_H!D39))/IS!D25</f>
        <v>1.5872906220984215</v>
      </c>
      <c r="E31" s="318">
        <f>(ABS(IS!E29)+ABS(CF_H!E39))/IS!E25</f>
        <v>1.1035271867612293</v>
      </c>
      <c r="F31" s="318">
        <f>(ABS(IS!F29)+ABS(CF_H!F39))/IS!F25</f>
        <v>0.99905264659723203</v>
      </c>
      <c r="G31" s="318">
        <f>(ABS(IS!G29)+ABS(CF_H!G39))/IS!G25</f>
        <v>0.86499434460223701</v>
      </c>
      <c r="H31" s="318">
        <f>(ABS(IS!H29)+ABS(CF_H!H39))/IS!H25</f>
        <v>0.92741135573580535</v>
      </c>
      <c r="I31" s="318">
        <f>(ABS(IS!I29)+ABS(CF_H!I39))/IS!I25</f>
        <v>0.89624314360219415</v>
      </c>
      <c r="J31" s="318">
        <f>(ABS(IS!J29)+ABS(CF_H!J39))/IS!J25</f>
        <v>0.62003558085749866</v>
      </c>
      <c r="K31" s="318">
        <f>(ABS(IS!K29)+ABS(CF_H!K39))/IS!K25</f>
        <v>6.1946214829783929E-2</v>
      </c>
      <c r="L31" s="319">
        <f>(ABS(IS!L29)+ABS(CF_F!B37))/IS!L25</f>
        <v>0.5117904446882714</v>
      </c>
      <c r="M31" s="319">
        <f>(ABS(IS!M29)+ABS(CF_F!C37))/IS!M25</f>
        <v>0.49645926492835785</v>
      </c>
      <c r="N31" s="319">
        <f>(ABS(IS!N29)+ABS(CF_F!D37))/IS!N25</f>
        <v>0.48554269026802288</v>
      </c>
      <c r="O31" s="319">
        <f>(ABS(IS!O29)+ABS(CF_F!E37))/IS!O25</f>
        <v>0.47461893111984454</v>
      </c>
      <c r="P31" s="319">
        <f>(ABS(IS!P29)+ABS(CF_F!F37))/IS!P25</f>
        <v>0.46719029643084259</v>
      </c>
      <c r="Q31" s="319">
        <f>(ABS(IS!Q29)+ABS(CF_F!G37))/IS!Q25</f>
        <v>0.45988178832075288</v>
      </c>
      <c r="R31" s="319">
        <f>(ABS(IS!R29)+ABS(CF_F!H37))/IS!R25</f>
        <v>0.45262357181877505</v>
      </c>
      <c r="S31" s="319">
        <f>(ABS(IS!S29)+ABS(CF_F!I37))/IS!S25</f>
        <v>0.44532195338728342</v>
      </c>
      <c r="T31" s="319">
        <f>(ABS(IS!T29)+ABS(CF_F!J37))/IS!T25</f>
        <v>0.4382961673359323</v>
      </c>
      <c r="U31" s="319">
        <f>(ABS(IS!U29)+ABS(CF_F!K37))/IS!U25</f>
        <v>0.43126017274810385</v>
      </c>
    </row>
    <row r="32" spans="1:21" x14ac:dyDescent="0.45">
      <c r="A32" s="115" t="s">
        <v>516</v>
      </c>
      <c r="B32" s="82">
        <f>IS!B29</f>
        <v>1.04</v>
      </c>
      <c r="C32" s="82">
        <f>IS!C29</f>
        <v>1.1599999999999999</v>
      </c>
      <c r="D32" s="82">
        <f>IS!D29</f>
        <v>1.56</v>
      </c>
      <c r="E32" s="82">
        <f>IS!E29</f>
        <v>1.88</v>
      </c>
      <c r="F32" s="82">
        <f>IS!F29</f>
        <v>2.36</v>
      </c>
      <c r="G32" s="82">
        <f>IS!G29</f>
        <v>2.76</v>
      </c>
      <c r="H32" s="82">
        <f>IS!H29</f>
        <v>3.56</v>
      </c>
      <c r="I32" s="82">
        <f>IS!I29</f>
        <v>4.12</v>
      </c>
      <c r="J32" s="82">
        <f>IS!J29</f>
        <v>5.44</v>
      </c>
      <c r="K32" s="82">
        <f>IS!K29</f>
        <v>6</v>
      </c>
      <c r="L32" s="82">
        <f>IS!L29</f>
        <v>6.4273850126298253</v>
      </c>
      <c r="M32" s="82">
        <f>IS!M29</f>
        <v>6.7724563962985869</v>
      </c>
      <c r="N32" s="82">
        <f>IS!N29</f>
        <v>7.0728384467264833</v>
      </c>
      <c r="O32" s="82">
        <f>IS!O29</f>
        <v>7.385183239809475</v>
      </c>
      <c r="P32" s="82">
        <f>IS!P29</f>
        <v>7.6522934816602017</v>
      </c>
      <c r="Q32" s="82">
        <f>IS!Q29</f>
        <v>7.9271155690676176</v>
      </c>
      <c r="R32" s="82">
        <f>IS!R29</f>
        <v>8.2113073518780233</v>
      </c>
      <c r="S32" s="82">
        <f>IS!S29</f>
        <v>8.5032843880617399</v>
      </c>
      <c r="T32" s="82">
        <f>IS!T29</f>
        <v>8.7969397099006947</v>
      </c>
      <c r="U32" s="82">
        <f>IS!U29</f>
        <v>9.0976735112559837</v>
      </c>
    </row>
    <row r="33" spans="1:1" s="1" customFormat="1" x14ac:dyDescent="0.45">
      <c r="A33" s="116"/>
    </row>
    <row r="34" spans="1:1" x14ac:dyDescent="0.45">
      <c r="A34" s="115"/>
    </row>
    <row r="35" spans="1:1" x14ac:dyDescent="0.45">
      <c r="A35" s="115"/>
    </row>
    <row r="39" spans="1:1" x14ac:dyDescent="0.45">
      <c r="A39" s="178" t="s">
        <v>409</v>
      </c>
    </row>
    <row r="40" spans="1:1" x14ac:dyDescent="0.45">
      <c r="A40" s="2" t="s">
        <v>517</v>
      </c>
    </row>
    <row r="41" spans="1:1" x14ac:dyDescent="0.45">
      <c r="A41" s="2" t="s">
        <v>518</v>
      </c>
    </row>
    <row r="42" spans="1:1" x14ac:dyDescent="0.45">
      <c r="A42" s="2" t="s">
        <v>519</v>
      </c>
    </row>
  </sheetData>
  <printOptions horizontalCentered="1" verticalCentered="1"/>
  <pageMargins left="0.25" right="0.25" top="0.75" bottom="0.75" header="0.3" footer="0.3"/>
  <pageSetup scale="61"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17</vt:i4>
      </vt:variant>
    </vt:vector>
  </HeadingPairs>
  <TitlesOfParts>
    <vt:vector size="34" baseType="lpstr">
      <vt:lpstr>Inputs</vt:lpstr>
      <vt:lpstr>Rev</vt:lpstr>
      <vt:lpstr>IS</vt:lpstr>
      <vt:lpstr>BS</vt:lpstr>
      <vt:lpstr>CF_H</vt:lpstr>
      <vt:lpstr>CF_F</vt:lpstr>
      <vt:lpstr>CS_IS</vt:lpstr>
      <vt:lpstr>CS_BS</vt:lpstr>
      <vt:lpstr>Drivers</vt:lpstr>
      <vt:lpstr>WACC</vt:lpstr>
      <vt:lpstr>DCF_EP</vt:lpstr>
      <vt:lpstr>DDM</vt:lpstr>
      <vt:lpstr>Rel_PE</vt:lpstr>
      <vt:lpstr>ESOP</vt:lpstr>
      <vt:lpstr>Share Change</vt:lpstr>
      <vt:lpstr>Leases</vt:lpstr>
      <vt:lpstr>Ratios</vt:lpstr>
      <vt:lpstr>BS!Print_Area</vt:lpstr>
      <vt:lpstr>CF_F!Print_Area</vt:lpstr>
      <vt:lpstr>CF_H!Print_Area</vt:lpstr>
      <vt:lpstr>CS_BS!Print_Area</vt:lpstr>
      <vt:lpstr>CS_IS!Print_Area</vt:lpstr>
      <vt:lpstr>DCF_EP!Print_Area</vt:lpstr>
      <vt:lpstr>DDM!Print_Area</vt:lpstr>
      <vt:lpstr>Drivers!Print_Area</vt:lpstr>
      <vt:lpstr>ESOP!Print_Area</vt:lpstr>
      <vt:lpstr>Inputs!Print_Area</vt:lpstr>
      <vt:lpstr>IS!Print_Area</vt:lpstr>
      <vt:lpstr>Leases!Print_Area</vt:lpstr>
      <vt:lpstr>Ratios!Print_Area</vt:lpstr>
      <vt:lpstr>Rel_PE!Print_Area</vt:lpstr>
      <vt:lpstr>Rev!Print_Area</vt:lpstr>
      <vt:lpstr>'Share Change'!Print_Area</vt:lpstr>
      <vt:lpstr>WACC!Print_Area</vt:lpstr>
    </vt:vector>
  </TitlesOfParts>
  <Manager/>
  <Company>Dell Computer Corporation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Todd Houge and Laura Max</dc:creator>
  <cp:keywords/>
  <dc:description/>
  <cp:lastModifiedBy>McQueen, Andrew T</cp:lastModifiedBy>
  <cp:revision/>
  <cp:lastPrinted>2022-03-05T01:13:10Z</cp:lastPrinted>
  <dcterms:created xsi:type="dcterms:W3CDTF">1999-10-03T01:56:34Z</dcterms:created>
  <dcterms:modified xsi:type="dcterms:W3CDTF">2022-03-05T01:21:25Z</dcterms:modified>
  <cp:category/>
  <cp:contentStatus/>
</cp:coreProperties>
</file>