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lution" sheetId="1" r:id="rId3"/>
    <sheet state="visible" name="General" sheetId="2" r:id="rId4"/>
  </sheets>
  <definedNames>
    <definedName name="d">General!$G$6</definedName>
    <definedName localSheetId="0" name="z">Solution!$E$7</definedName>
    <definedName localSheetId="0" name="m">Solution!$F$7</definedName>
    <definedName name="z">General!$E$6</definedName>
    <definedName localSheetId="0" name="d">Solution!$G$7</definedName>
    <definedName name="m">General!$F$6</definedName>
  </definedNames>
  <calcPr/>
</workbook>
</file>

<file path=xl/sharedStrings.xml><?xml version="1.0" encoding="utf-8"?>
<sst xmlns="http://schemas.openxmlformats.org/spreadsheetml/2006/main" count="46" uniqueCount="27">
  <si>
    <t>Download from : http://grabcad.com/library/planetary-gearbox</t>
  </si>
  <si>
    <t>Warning these calculation are to be used at your own risk.</t>
  </si>
  <si>
    <t>Author: Simon M</t>
  </si>
  <si>
    <t>Torque</t>
  </si>
  <si>
    <t>RPM In</t>
  </si>
  <si>
    <t>Tooth</t>
  </si>
  <si>
    <t>Module</t>
  </si>
  <si>
    <t>Ref. Diameter</t>
  </si>
  <si>
    <t>I:S F:A R:C</t>
  </si>
  <si>
    <t>Sun Gear</t>
  </si>
  <si>
    <t>Ratio</t>
  </si>
  <si>
    <t>Planet</t>
  </si>
  <si>
    <t>Annulus</t>
  </si>
  <si>
    <t>RPM Out</t>
  </si>
  <si>
    <t>2 Stage</t>
  </si>
  <si>
    <t>3 Stage</t>
  </si>
  <si>
    <t>4 Stage</t>
  </si>
  <si>
    <t>Start</t>
  </si>
  <si>
    <t>End</t>
  </si>
  <si>
    <t>dents</t>
  </si>
  <si>
    <t>Ref. Diametre</t>
  </si>
  <si>
    <t>I:S F:C R:A</t>
  </si>
  <si>
    <t>I:C F:A R:S</t>
  </si>
  <si>
    <t>I:C F:S R:A</t>
  </si>
  <si>
    <t>Soleil</t>
  </si>
  <si>
    <t>5 Stage</t>
  </si>
  <si>
    <t>6 Stage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</si>
</sst>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.d"/>
  </numFmts>
  <fonts count="2">
    <font>
      <sz val="11.0"/>
      <color rgb="FF000000"/>
      <name val="Calibri"/>
    </font>
    <font>
      <u/>
      <sz val="11.0"/>
      <color rgb="FF0000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9BBB59"/>
        <bgColor rgb="FF9BBB59"/>
      </patternFill>
    </fill>
    <fill>
      <patternFill patternType="solid">
        <fgColor rgb="FFFFC000"/>
        <bgColor rgb="FFFFC000"/>
      </patternFill>
    </fill>
    <fill>
      <patternFill patternType="solid">
        <fgColor rgb="FF4F81BD"/>
        <bgColor rgb="FF4F81BD"/>
      </patternFill>
    </fill>
    <fill>
      <patternFill patternType="solid">
        <fgColor rgb="FF76923C"/>
        <bgColor rgb="FF76923C"/>
      </patternFill>
    </fill>
    <fill>
      <patternFill patternType="solid">
        <fgColor rgb="FF31859B"/>
        <bgColor rgb="FF31859B"/>
      </patternFill>
    </fill>
  </fills>
  <borders count="1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/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0" numFmtId="0" xfId="0" applyAlignment="1" applyFont="1">
      <alignment vertical="center"/>
    </xf>
    <xf borderId="1" fillId="0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vertical="center"/>
    </xf>
    <xf borderId="3" fillId="0" fontId="0" numFmtId="0" xfId="0" applyAlignment="1" applyBorder="1" applyFont="1">
      <alignment horizontal="center" vertical="center"/>
    </xf>
    <xf borderId="4" fillId="0" fontId="0" numFmtId="0" xfId="0" applyAlignment="1" applyBorder="1" applyFont="1">
      <alignment horizontal="center" vertical="center"/>
    </xf>
    <xf borderId="5" fillId="0" fontId="0" numFmtId="0" xfId="0" applyAlignment="1" applyBorder="1" applyFont="1">
      <alignment horizontal="center" vertical="center"/>
    </xf>
    <xf borderId="0" fillId="0" fontId="0" numFmtId="46" xfId="0" applyAlignment="1" applyFont="1" applyNumberFormat="1">
      <alignment horizontal="center" vertical="center"/>
    </xf>
    <xf borderId="6" fillId="2" fontId="0" numFmtId="0" xfId="0" applyAlignment="1" applyBorder="1" applyFill="1" applyFont="1">
      <alignment horizontal="center" vertical="center"/>
    </xf>
    <xf borderId="6" fillId="3" fontId="0" numFmtId="164" xfId="0" applyAlignment="1" applyBorder="1" applyFill="1" applyFont="1" applyNumberFormat="1">
      <alignment horizontal="center" readingOrder="0" vertical="center"/>
    </xf>
    <xf borderId="6" fillId="4" fontId="0" numFmtId="164" xfId="0" applyAlignment="1" applyBorder="1" applyFill="1" applyFont="1" applyNumberFormat="1">
      <alignment horizontal="center" vertical="center"/>
    </xf>
    <xf borderId="5" fillId="0" fontId="0" numFmtId="164" xfId="0" applyAlignment="1" applyBorder="1" applyFont="1" applyNumberFormat="1">
      <alignment horizontal="center" vertical="center"/>
    </xf>
    <xf borderId="6" fillId="3" fontId="0" numFmtId="164" xfId="0" applyAlignment="1" applyBorder="1" applyFont="1" applyNumberFormat="1">
      <alignment horizontal="center" vertical="center"/>
    </xf>
    <xf borderId="0" fillId="0" fontId="0" numFmtId="164" xfId="0" applyAlignment="1" applyFont="1" applyNumberFormat="1">
      <alignment horizontal="center" vertical="center"/>
    </xf>
    <xf borderId="6" fillId="4" fontId="0" numFmtId="0" xfId="0" applyAlignment="1" applyBorder="1" applyFont="1">
      <alignment horizontal="center" vertical="center"/>
    </xf>
    <xf borderId="6" fillId="5" fontId="0" numFmtId="0" xfId="0" applyAlignment="1" applyBorder="1" applyFill="1" applyFont="1">
      <alignment horizontal="center" vertical="center"/>
    </xf>
    <xf borderId="7" fillId="5" fontId="0" numFmtId="164" xfId="0" applyAlignment="1" applyBorder="1" applyFont="1" applyNumberFormat="1">
      <alignment horizontal="center" vertical="center"/>
    </xf>
    <xf borderId="6" fillId="3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right" vertical="center"/>
    </xf>
    <xf borderId="8" fillId="0" fontId="0" numFmtId="0" xfId="0" applyAlignment="1" applyBorder="1" applyFont="1">
      <alignment horizontal="center" vertical="center"/>
    </xf>
    <xf borderId="9" fillId="0" fontId="0" numFmtId="0" xfId="0" applyAlignment="1" applyBorder="1" applyFont="1">
      <alignment horizontal="center" vertical="center"/>
    </xf>
    <xf borderId="10" fillId="5" fontId="0" numFmtId="0" xfId="0" applyAlignment="1" applyBorder="1" applyFont="1">
      <alignment horizontal="center" vertical="center"/>
    </xf>
    <xf borderId="11" fillId="5" fontId="0" numFmtId="0" xfId="0" applyAlignment="1" applyBorder="1" applyFont="1">
      <alignment horizontal="center" vertical="center"/>
    </xf>
    <xf borderId="12" fillId="6" fontId="0" numFmtId="0" xfId="0" applyAlignment="1" applyBorder="1" applyFill="1" applyFont="1">
      <alignment horizontal="center" vertical="center"/>
    </xf>
    <xf borderId="13" fillId="0" fontId="0" numFmtId="0" xfId="0" applyAlignment="1" applyBorder="1" applyFont="1">
      <alignment horizontal="center" vertical="center"/>
    </xf>
    <xf borderId="0" fillId="0" fontId="0" numFmtId="2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1.43"/>
    <col customWidth="1" min="6" max="6" width="7.86"/>
    <col customWidth="1" min="7" max="7" width="13.29"/>
    <col customWidth="1" min="8" max="10" width="11.43"/>
    <col customWidth="1" min="11" max="11" width="12.0"/>
    <col customWidth="1" min="12" max="26" width="11.4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2"/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 t="s">
        <v>3</v>
      </c>
      <c r="K4" s="2"/>
      <c r="L4" s="2"/>
      <c r="M4" s="2"/>
      <c r="N4" s="4"/>
      <c r="O4" s="4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5"/>
      <c r="E5" s="6"/>
      <c r="F5" s="6"/>
      <c r="G5" s="6"/>
      <c r="H5" s="6" t="s">
        <v>4</v>
      </c>
      <c r="I5" s="7">
        <v>430.0</v>
      </c>
      <c r="J5" s="2">
        <v>48.55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8"/>
      <c r="E6" s="2"/>
      <c r="F6" s="2"/>
      <c r="G6" s="2"/>
      <c r="H6" s="2"/>
      <c r="I6" s="9"/>
      <c r="J6" s="2"/>
      <c r="K6" s="2"/>
      <c r="L6" s="2"/>
      <c r="M6" s="2"/>
      <c r="N6" s="2"/>
      <c r="O6" s="2"/>
      <c r="P6" s="10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8"/>
      <c r="E7" s="2" t="s">
        <v>5</v>
      </c>
      <c r="F7" s="2" t="s">
        <v>6</v>
      </c>
      <c r="G7" s="2" t="s">
        <v>7</v>
      </c>
      <c r="H7" s="2"/>
      <c r="I7" s="9" t="s">
        <v>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8" t="s">
        <v>9</v>
      </c>
      <c r="E8" s="11">
        <v>80.0</v>
      </c>
      <c r="F8" s="12">
        <v>43318.0</v>
      </c>
      <c r="G8" s="13">
        <f t="shared" ref="G8:G9" si="1">E8*F8</f>
        <v>3465440</v>
      </c>
      <c r="H8" s="2" t="s">
        <v>10</v>
      </c>
      <c r="I8" s="14">
        <f>1/(1+E10/E8)</f>
        <v>0.4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8" t="s">
        <v>11</v>
      </c>
      <c r="E9" s="11">
        <v>20.0</v>
      </c>
      <c r="F9" s="15">
        <f>F8</f>
        <v>43318</v>
      </c>
      <c r="G9" s="13">
        <f t="shared" si="1"/>
        <v>866360</v>
      </c>
      <c r="H9" s="2"/>
      <c r="I9" s="9"/>
      <c r="J9" s="16">
        <f>1/I8</f>
        <v>2.5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8" t="s">
        <v>12</v>
      </c>
      <c r="E10" s="13">
        <f>G10/F10</f>
        <v>120</v>
      </c>
      <c r="F10" s="15">
        <f>F8</f>
        <v>43318</v>
      </c>
      <c r="G10" s="17">
        <f>2*G9+G8</f>
        <v>5198160</v>
      </c>
      <c r="H10" s="2"/>
      <c r="I10" s="9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8"/>
      <c r="E11" s="2"/>
      <c r="F11" s="2"/>
      <c r="G11" s="2"/>
      <c r="H11" s="2"/>
      <c r="I11" s="9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8"/>
      <c r="E12" s="2"/>
      <c r="F12" s="2"/>
      <c r="G12" s="2"/>
      <c r="H12" s="18" t="s">
        <v>13</v>
      </c>
      <c r="I12" s="19">
        <f>$I$5*I8</f>
        <v>172</v>
      </c>
      <c r="J12" s="16">
        <f>J5/I8</f>
        <v>121.375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8"/>
      <c r="E13" s="2"/>
      <c r="F13" s="2"/>
      <c r="G13" s="2"/>
      <c r="H13" s="2"/>
      <c r="I13" s="9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8" t="s">
        <v>14</v>
      </c>
      <c r="E14" s="11">
        <v>20.0</v>
      </c>
      <c r="F14" s="20">
        <v>4.0</v>
      </c>
      <c r="G14" s="17">
        <f t="shared" ref="G14:G15" si="2">E14*F14</f>
        <v>80</v>
      </c>
      <c r="H14" s="2" t="s">
        <v>10</v>
      </c>
      <c r="I14" s="9">
        <f>1/(1+E16/E14)</f>
        <v>0.2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8"/>
      <c r="E15" s="11">
        <v>30.0</v>
      </c>
      <c r="F15" s="20">
        <f t="shared" ref="F15:F16" si="3">F14</f>
        <v>4</v>
      </c>
      <c r="G15" s="17">
        <f t="shared" si="2"/>
        <v>120</v>
      </c>
      <c r="H15" s="2"/>
      <c r="I15" s="9"/>
      <c r="J15" s="2">
        <f>1/I14</f>
        <v>5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8"/>
      <c r="E16" s="17">
        <f>G16/F16</f>
        <v>80</v>
      </c>
      <c r="F16" s="20">
        <f t="shared" si="3"/>
        <v>4</v>
      </c>
      <c r="G16" s="17">
        <f>2*G15+G14</f>
        <v>320</v>
      </c>
      <c r="H16" s="2"/>
      <c r="I16" s="9"/>
      <c r="J16" s="2"/>
      <c r="K16" s="2"/>
      <c r="L16" s="2"/>
      <c r="M16" s="2"/>
      <c r="N16" s="2"/>
      <c r="O16" s="21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8"/>
      <c r="E17" s="2"/>
      <c r="F17" s="2"/>
      <c r="G17" s="2"/>
      <c r="H17" s="2"/>
      <c r="I17" s="9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8"/>
      <c r="E18" s="2"/>
      <c r="F18" s="2"/>
      <c r="G18" s="2"/>
      <c r="H18" s="18" t="s">
        <v>13</v>
      </c>
      <c r="I18" s="19">
        <f>I12*I14</f>
        <v>34.4</v>
      </c>
      <c r="J18" s="16">
        <f>J12/I14</f>
        <v>606.875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8"/>
      <c r="E19" s="2"/>
      <c r="F19" s="2"/>
      <c r="G19" s="2"/>
      <c r="H19" s="2"/>
      <c r="I19" s="9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8" t="s">
        <v>15</v>
      </c>
      <c r="E20" s="11">
        <v>20.0</v>
      </c>
      <c r="F20" s="20">
        <v>8.0</v>
      </c>
      <c r="G20" s="17">
        <f t="shared" ref="G20:G21" si="4">E20*F20</f>
        <v>160</v>
      </c>
      <c r="H20" s="2" t="s">
        <v>10</v>
      </c>
      <c r="I20" s="9">
        <f>1/(1+E22/E20)</f>
        <v>0.25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8"/>
      <c r="E21" s="11">
        <v>20.0</v>
      </c>
      <c r="F21" s="20">
        <f t="shared" ref="F21:F22" si="5">F20</f>
        <v>8</v>
      </c>
      <c r="G21" s="17">
        <f t="shared" si="4"/>
        <v>160</v>
      </c>
      <c r="H21" s="2"/>
      <c r="I21" s="9"/>
      <c r="J21" s="2">
        <f>1/I20</f>
        <v>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8"/>
      <c r="E22" s="17">
        <f>G22/F22</f>
        <v>60</v>
      </c>
      <c r="F22" s="20">
        <f t="shared" si="5"/>
        <v>8</v>
      </c>
      <c r="G22" s="17">
        <f>2*G21+G20</f>
        <v>480</v>
      </c>
      <c r="H22" s="2"/>
      <c r="I22" s="9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8"/>
      <c r="E23" s="2"/>
      <c r="F23" s="2"/>
      <c r="G23" s="2"/>
      <c r="H23" s="2"/>
      <c r="I23" s="9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8"/>
      <c r="E24" s="2"/>
      <c r="F24" s="2"/>
      <c r="G24" s="2"/>
      <c r="H24" s="18" t="s">
        <v>13</v>
      </c>
      <c r="I24" s="19">
        <f>I18*I20</f>
        <v>8.6</v>
      </c>
      <c r="J24" s="16">
        <f>J18/I20</f>
        <v>2427.5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8"/>
      <c r="E25" s="2"/>
      <c r="F25" s="2"/>
      <c r="G25" s="2"/>
      <c r="H25" s="2"/>
      <c r="I25" s="9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8" t="s">
        <v>16</v>
      </c>
      <c r="E26" s="11">
        <v>20.0</v>
      </c>
      <c r="F26" s="12">
        <v>43318.0</v>
      </c>
      <c r="G26" s="13">
        <f t="shared" ref="G26:G27" si="6">E26*F26</f>
        <v>866360</v>
      </c>
      <c r="H26" s="2" t="s">
        <v>10</v>
      </c>
      <c r="I26" s="14">
        <f>1/(1+E28/E26)</f>
        <v>0.25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8"/>
      <c r="E27" s="11">
        <v>20.0</v>
      </c>
      <c r="F27" s="12">
        <v>43318.0</v>
      </c>
      <c r="G27" s="13">
        <f t="shared" si="6"/>
        <v>866360</v>
      </c>
      <c r="H27" s="2"/>
      <c r="I27" s="9"/>
      <c r="J27" s="16">
        <f>1/I26</f>
        <v>4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8"/>
      <c r="E28" s="13">
        <f>G28/F28</f>
        <v>60</v>
      </c>
      <c r="F28" s="15">
        <f>F27</f>
        <v>43318</v>
      </c>
      <c r="G28" s="17">
        <f>2*G27+G26</f>
        <v>2599080</v>
      </c>
      <c r="H28" s="2"/>
      <c r="I28" s="9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8"/>
      <c r="E29" s="2"/>
      <c r="F29" s="2"/>
      <c r="G29" s="2"/>
      <c r="H29" s="2"/>
      <c r="I29" s="9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2"/>
      <c r="E30" s="23"/>
      <c r="F30" s="23"/>
      <c r="G30" s="23"/>
      <c r="H30" s="24" t="s">
        <v>13</v>
      </c>
      <c r="I30" s="25">
        <f>I24*I26</f>
        <v>2.15</v>
      </c>
      <c r="J30" s="2">
        <f>J24/I26</f>
        <v>9710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4"/>
      <c r="E31" s="2"/>
      <c r="F31" s="2"/>
      <c r="G31" s="2"/>
      <c r="H31" s="4"/>
      <c r="I31" s="4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4"/>
      <c r="E32" s="2"/>
      <c r="F32" s="2"/>
      <c r="G32" s="2"/>
      <c r="H32" s="4"/>
      <c r="I32" s="4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>
        <v>430.0</v>
      </c>
      <c r="H33" s="2">
        <v>25.0</v>
      </c>
      <c r="I33" s="2">
        <v>5.0</v>
      </c>
      <c r="J33" s="2">
        <v>2.0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>
        <v>1.0</v>
      </c>
      <c r="G34" s="5">
        <f t="shared" ref="G34:G43" si="7">$G$33/F34</f>
        <v>430</v>
      </c>
      <c r="H34" s="6">
        <f t="shared" ref="H34:H43" si="8">$H$33/F34</f>
        <v>25</v>
      </c>
      <c r="I34" s="6">
        <f t="shared" ref="I34:I43" si="9">$I$33/F34</f>
        <v>5</v>
      </c>
      <c r="J34" s="7">
        <f t="shared" ref="J34:J43" si="10">$J$33/F34</f>
        <v>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5" t="s">
        <v>17</v>
      </c>
      <c r="D35" s="7">
        <v>430.0</v>
      </c>
      <c r="E35" s="2"/>
      <c r="F35" s="2">
        <v>2.0</v>
      </c>
      <c r="G35" s="8">
        <f t="shared" si="7"/>
        <v>215</v>
      </c>
      <c r="H35" s="2">
        <f t="shared" si="8"/>
        <v>12.5</v>
      </c>
      <c r="I35" s="2">
        <f t="shared" si="9"/>
        <v>2.5</v>
      </c>
      <c r="J35" s="9">
        <f t="shared" si="10"/>
        <v>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8">
        <v>4.3</v>
      </c>
      <c r="D36" s="9">
        <f t="shared" ref="D36:D39" si="11">D35/C36</f>
        <v>100</v>
      </c>
      <c r="E36" s="2"/>
      <c r="F36" s="2">
        <v>3.0</v>
      </c>
      <c r="G36" s="8">
        <f t="shared" si="7"/>
        <v>143.3333333</v>
      </c>
      <c r="H36" s="2">
        <f t="shared" si="8"/>
        <v>8.333333333</v>
      </c>
      <c r="I36" s="2">
        <f t="shared" si="9"/>
        <v>1.666666667</v>
      </c>
      <c r="J36" s="9">
        <f t="shared" si="10"/>
        <v>0.6666666667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8">
        <v>5.0</v>
      </c>
      <c r="D37" s="9">
        <f t="shared" si="11"/>
        <v>20</v>
      </c>
      <c r="E37" s="2"/>
      <c r="F37" s="2">
        <v>4.0</v>
      </c>
      <c r="G37" s="26">
        <f t="shared" si="7"/>
        <v>107.5</v>
      </c>
      <c r="H37" s="2">
        <f t="shared" si="8"/>
        <v>6.25</v>
      </c>
      <c r="I37" s="2">
        <f t="shared" si="9"/>
        <v>1.25</v>
      </c>
      <c r="J37" s="9">
        <f t="shared" si="10"/>
        <v>0.5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8">
        <v>4.0</v>
      </c>
      <c r="D38" s="9">
        <f t="shared" si="11"/>
        <v>5</v>
      </c>
      <c r="E38" s="2"/>
      <c r="F38" s="2">
        <v>5.0</v>
      </c>
      <c r="G38" s="26">
        <f t="shared" si="7"/>
        <v>86</v>
      </c>
      <c r="H38" s="2">
        <f t="shared" si="8"/>
        <v>5</v>
      </c>
      <c r="I38" s="2">
        <f t="shared" si="9"/>
        <v>1</v>
      </c>
      <c r="J38" s="9">
        <f t="shared" si="10"/>
        <v>0.4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8">
        <v>2.5</v>
      </c>
      <c r="D39" s="9">
        <f t="shared" si="11"/>
        <v>2</v>
      </c>
      <c r="E39" s="2"/>
      <c r="F39" s="2">
        <v>6.0</v>
      </c>
      <c r="G39" s="26">
        <f t="shared" si="7"/>
        <v>71.66666667</v>
      </c>
      <c r="H39" s="2">
        <f t="shared" si="8"/>
        <v>4.166666667</v>
      </c>
      <c r="I39" s="2">
        <f t="shared" si="9"/>
        <v>0.8333333333</v>
      </c>
      <c r="J39" s="9">
        <f t="shared" si="10"/>
        <v>0.3333333333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8" t="s">
        <v>18</v>
      </c>
      <c r="D40" s="9"/>
      <c r="E40" s="2"/>
      <c r="F40" s="2">
        <v>7.0</v>
      </c>
      <c r="G40" s="26">
        <f t="shared" si="7"/>
        <v>61.42857143</v>
      </c>
      <c r="H40" s="2">
        <f t="shared" si="8"/>
        <v>3.571428571</v>
      </c>
      <c r="I40" s="2">
        <f t="shared" si="9"/>
        <v>0.7142857143</v>
      </c>
      <c r="J40" s="9">
        <f t="shared" si="10"/>
        <v>0.2857142857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2">
        <f>C36*C37*C38*C39</f>
        <v>215</v>
      </c>
      <c r="D41" s="27">
        <f>D35/C41</f>
        <v>2</v>
      </c>
      <c r="E41" s="2"/>
      <c r="F41" s="2">
        <v>8.0</v>
      </c>
      <c r="G41" s="8">
        <f t="shared" si="7"/>
        <v>53.75</v>
      </c>
      <c r="H41" s="2">
        <f t="shared" si="8"/>
        <v>3.125</v>
      </c>
      <c r="I41" s="2">
        <f t="shared" si="9"/>
        <v>0.625</v>
      </c>
      <c r="J41" s="9">
        <f t="shared" si="10"/>
        <v>0.25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>
        <v>9.0</v>
      </c>
      <c r="G42" s="8">
        <f t="shared" si="7"/>
        <v>47.77777778</v>
      </c>
      <c r="H42" s="2">
        <f t="shared" si="8"/>
        <v>2.777777778</v>
      </c>
      <c r="I42" s="2">
        <f t="shared" si="9"/>
        <v>0.5555555556</v>
      </c>
      <c r="J42" s="9">
        <f t="shared" si="10"/>
        <v>0.2222222222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>
        <v>10.0</v>
      </c>
      <c r="G43" s="22">
        <f t="shared" si="7"/>
        <v>43</v>
      </c>
      <c r="H43" s="23">
        <f t="shared" si="8"/>
        <v>2.5</v>
      </c>
      <c r="I43" s="23">
        <f t="shared" si="9"/>
        <v>0.5</v>
      </c>
      <c r="J43" s="27">
        <f t="shared" si="10"/>
        <v>0.2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43"/>
    <col customWidth="1" min="7" max="7" width="13.29"/>
    <col customWidth="1" min="8" max="8" width="11.43"/>
    <col customWidth="1" min="9" max="9" width="10.0"/>
    <col customWidth="1" min="10" max="12" width="9.71"/>
    <col customWidth="1" min="13" max="26" width="11.4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 t="s">
        <v>4</v>
      </c>
      <c r="I4" s="2">
        <v>430.0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 t="s">
        <v>19</v>
      </c>
      <c r="F6" s="2" t="s">
        <v>6</v>
      </c>
      <c r="G6" s="2" t="s">
        <v>20</v>
      </c>
      <c r="H6" s="2"/>
      <c r="I6" s="2" t="s">
        <v>8</v>
      </c>
      <c r="J6" s="2" t="s">
        <v>21</v>
      </c>
      <c r="K6" s="2" t="s">
        <v>22</v>
      </c>
      <c r="L6" s="2" t="s">
        <v>23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 t="s">
        <v>24</v>
      </c>
      <c r="E7" s="11">
        <v>13.0</v>
      </c>
      <c r="F7" s="20">
        <v>0.6</v>
      </c>
      <c r="G7" s="17">
        <f t="shared" ref="G7:G8" si="1">E7*F7</f>
        <v>7.8</v>
      </c>
      <c r="H7" s="2" t="s">
        <v>10</v>
      </c>
      <c r="I7" s="2">
        <f>1/(1+E9/E7)</f>
        <v>0.1666666667</v>
      </c>
      <c r="J7" s="2">
        <f>E7/E9</f>
        <v>0.2</v>
      </c>
      <c r="K7" s="2">
        <f>1+E9/E7</f>
        <v>6</v>
      </c>
      <c r="L7" s="2">
        <f>(E7+E9)/E9</f>
        <v>1.2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 t="s">
        <v>11</v>
      </c>
      <c r="E8" s="11">
        <v>26.0</v>
      </c>
      <c r="F8" s="20">
        <f t="shared" ref="F8:F9" si="2">F7</f>
        <v>0.6</v>
      </c>
      <c r="G8" s="17">
        <f t="shared" si="1"/>
        <v>15.6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 t="s">
        <v>12</v>
      </c>
      <c r="E9" s="17">
        <f>G9/F9</f>
        <v>65</v>
      </c>
      <c r="F9" s="20">
        <f t="shared" si="2"/>
        <v>0.6</v>
      </c>
      <c r="G9" s="17">
        <f>2*G8+G7</f>
        <v>39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 t="s">
        <v>13</v>
      </c>
      <c r="I11" s="2">
        <f t="shared" ref="I11:L11" si="3">$I$4*I7</f>
        <v>71.66666667</v>
      </c>
      <c r="J11" s="2">
        <f t="shared" si="3"/>
        <v>86</v>
      </c>
      <c r="K11" s="2">
        <f t="shared" si="3"/>
        <v>2580</v>
      </c>
      <c r="L11" s="2">
        <f t="shared" si="3"/>
        <v>516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 t="s">
        <v>14</v>
      </c>
      <c r="I13" s="28">
        <f>I11*$I$7</f>
        <v>11.94444444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 t="s">
        <v>15</v>
      </c>
      <c r="I14" s="28">
        <f t="shared" ref="I14:I17" si="4">I13*$I$7</f>
        <v>1.990740741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 t="s">
        <v>16</v>
      </c>
      <c r="I15" s="28">
        <f t="shared" si="4"/>
        <v>0.3317901235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 t="s">
        <v>25</v>
      </c>
      <c r="I16" s="28">
        <f t="shared" si="4"/>
        <v>0.05529835391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 t="s">
        <v>26</v>
      </c>
      <c r="I17" s="28">
        <f t="shared" si="4"/>
        <v>0.009216392318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L7:L9"/>
    <mergeCell ref="I4:L4"/>
    <mergeCell ref="J7:J9"/>
    <mergeCell ref="I7:I9"/>
    <mergeCell ref="H7:H9"/>
    <mergeCell ref="K7:K9"/>
  </mergeCells>
  <printOptions/>
  <pageMargins bottom="0.75" footer="0.0" header="0.0" left="0.7" right="0.7" top="0.75"/>
  <pageSetup orientation="portrait"/>
  <drawing r:id="rId1"/>
</worksheet>
</file>