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E:\School Stuff\Junior Save Folder\Spring\5440\Final Exam\Part 1 Problem 4\"/>
    </mc:Choice>
  </mc:AlternateContent>
  <xr:revisionPtr revIDLastSave="0" documentId="13_ncr:1_{721B53FD-F091-4877-898E-06391D428DB5}" xr6:coauthVersionLast="45" xr6:coauthVersionMax="45" xr10:uidLastSave="{00000000-0000-0000-0000-000000000000}"/>
  <bookViews>
    <workbookView xWindow="-120" yWindow="-120" windowWidth="29040" windowHeight="15840" xr2:uid="{0933BCA8-087D-404E-9237-9F4EF97F0867}"/>
  </bookViews>
  <sheets>
    <sheet name="Sheet1" sheetId="1" r:id="rId1"/>
  </sheets>
  <definedNames>
    <definedName name="solver_adj" localSheetId="0" hidden="1">Sheet1!$I$53,Sheet1!$I$54</definedName>
    <definedName name="solver_cvg" localSheetId="0" hidden="1">0.0001</definedName>
    <definedName name="solver_drv" localSheetId="0" hidden="1">1</definedName>
    <definedName name="solver_eng" localSheetId="0" hidden="1">1</definedName>
    <definedName name="solver_est" localSheetId="0" hidden="1">1</definedName>
    <definedName name="solver_itr" localSheetId="0" hidden="1">2147483647</definedName>
    <definedName name="solver_lhs1" localSheetId="0" hidden="1">Sheet1!$I$51</definedName>
    <definedName name="solver_lhs10" localSheetId="0" hidden="1">Sheet1!$K$27</definedName>
    <definedName name="solver_lhs2" localSheetId="0" hidden="1">Sheet1!$I$52</definedName>
    <definedName name="solver_lhs3" localSheetId="0" hidden="1">Sheet1!$I$53</definedName>
    <definedName name="solver_lhs4" localSheetId="0" hidden="1">Sheet1!$I$54</definedName>
    <definedName name="solver_lhs5" localSheetId="0" hidden="1">Sheet1!$K$22</definedName>
    <definedName name="solver_lhs6" localSheetId="0" hidden="1">Sheet1!$K$23</definedName>
    <definedName name="solver_lhs7" localSheetId="0" hidden="1">Sheet1!$K$24</definedName>
    <definedName name="solver_lhs8" localSheetId="0" hidden="1">Sheet1!$K$25</definedName>
    <definedName name="solver_lhs9" localSheetId="0" hidden="1">Sheet1!$K$26</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10</definedName>
    <definedName name="solver_nwt" localSheetId="0" hidden="1">1</definedName>
    <definedName name="solver_opt" localSheetId="0" hidden="1">Sheet1!$G$58</definedName>
    <definedName name="solver_pre" localSheetId="0" hidden="1">0.000001</definedName>
    <definedName name="solver_rbv" localSheetId="0" hidden="1">1</definedName>
    <definedName name="solver_rel1" localSheetId="0" hidden="1">3</definedName>
    <definedName name="solver_rel10" localSheetId="0" hidden="1">3</definedName>
    <definedName name="solver_rel2" localSheetId="0" hidden="1">3</definedName>
    <definedName name="solver_rel3" localSheetId="0" hidden="1">3</definedName>
    <definedName name="solver_rel4" localSheetId="0" hidden="1">3</definedName>
    <definedName name="solver_rel5" localSheetId="0" hidden="1">3</definedName>
    <definedName name="solver_rel6" localSheetId="0" hidden="1">3</definedName>
    <definedName name="solver_rel7" localSheetId="0" hidden="1">3</definedName>
    <definedName name="solver_rel8" localSheetId="0" hidden="1">3</definedName>
    <definedName name="solver_rel9" localSheetId="0" hidden="1">3</definedName>
    <definedName name="solver_rhs1" localSheetId="0" hidden="1">0</definedName>
    <definedName name="solver_rhs10" localSheetId="0" hidden="1">0</definedName>
    <definedName name="solver_rhs2" localSheetId="0" hidden="1">0</definedName>
    <definedName name="solver_rhs3" localSheetId="0" hidden="1">0</definedName>
    <definedName name="solver_rhs4" localSheetId="0" hidden="1">0</definedName>
    <definedName name="solver_rhs5" localSheetId="0" hidden="1">0</definedName>
    <definedName name="solver_rhs6" localSheetId="0" hidden="1">0</definedName>
    <definedName name="solver_rhs7" localSheetId="0" hidden="1">0</definedName>
    <definedName name="solver_rhs8" localSheetId="0" hidden="1">0</definedName>
    <definedName name="solver_rhs9" localSheetId="0" hidden="1">0</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2</definedName>
    <definedName name="solver_val" localSheetId="0" hidden="1">0</definedName>
    <definedName name="solver_ver" localSheetId="0"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7" i="1" l="1"/>
  <c r="B27" i="1" s="1"/>
  <c r="E27" i="1"/>
  <c r="C27" i="1" s="1"/>
  <c r="D23" i="1"/>
  <c r="B23" i="1" s="1"/>
  <c r="E23" i="1"/>
  <c r="C23" i="1" s="1"/>
  <c r="D24" i="1"/>
  <c r="B24" i="1" s="1"/>
  <c r="E24" i="1"/>
  <c r="C24" i="1" s="1"/>
  <c r="D25" i="1"/>
  <c r="B25" i="1" s="1"/>
  <c r="E25" i="1"/>
  <c r="C25" i="1" s="1"/>
  <c r="D26" i="1"/>
  <c r="B26" i="1" s="1"/>
  <c r="E26" i="1"/>
  <c r="E22" i="1"/>
  <c r="C22" i="1" s="1"/>
  <c r="D22" i="1"/>
  <c r="B22" i="1" s="1"/>
  <c r="E55" i="1"/>
  <c r="D55" i="1" s="1"/>
  <c r="F55" i="1" s="1"/>
  <c r="E56" i="1"/>
  <c r="D56" i="1" s="1"/>
  <c r="F56" i="1" s="1"/>
  <c r="E52" i="1"/>
  <c r="D52" i="1" s="1"/>
  <c r="F52" i="1" s="1"/>
  <c r="E53" i="1"/>
  <c r="D53" i="1" s="1"/>
  <c r="F53" i="1" s="1"/>
  <c r="E54" i="1"/>
  <c r="D54" i="1" s="1"/>
  <c r="F54" i="1" s="1"/>
  <c r="E51" i="1"/>
  <c r="D51" i="1" s="1"/>
  <c r="F51" i="1" s="1"/>
  <c r="F23" i="1"/>
  <c r="F24" i="1"/>
  <c r="F25" i="1"/>
  <c r="F26" i="1"/>
  <c r="F27" i="1"/>
  <c r="F22" i="1"/>
  <c r="H23" i="1"/>
  <c r="H24" i="1"/>
  <c r="H25" i="1"/>
  <c r="H26" i="1"/>
  <c r="H27" i="1"/>
  <c r="H22" i="1"/>
  <c r="A17" i="1"/>
  <c r="A14" i="1"/>
  <c r="A22" i="1" l="1"/>
  <c r="A23" i="1"/>
  <c r="G23" i="1" s="1"/>
  <c r="I23" i="1" s="1"/>
  <c r="A24" i="1"/>
  <c r="G24" i="1" s="1"/>
  <c r="I24" i="1" s="1"/>
  <c r="A25" i="1"/>
  <c r="G25" i="1" s="1"/>
  <c r="I25" i="1" s="1"/>
  <c r="A27" i="1"/>
  <c r="G27" i="1" s="1"/>
  <c r="I27" i="1" s="1"/>
  <c r="C26" i="1"/>
  <c r="A26" i="1" s="1"/>
  <c r="G26" i="1" s="1"/>
  <c r="I26" i="1" s="1"/>
  <c r="G55" i="1"/>
  <c r="G56" i="1"/>
  <c r="G54" i="1"/>
  <c r="G51" i="1"/>
  <c r="G53" i="1"/>
  <c r="G52" i="1"/>
  <c r="G22" i="1"/>
  <c r="I22" i="1" s="1"/>
  <c r="G58" i="1" l="1"/>
  <c r="I29" i="1"/>
</calcChain>
</file>

<file path=xl/sharedStrings.xml><?xml version="1.0" encoding="utf-8"?>
<sst xmlns="http://schemas.openxmlformats.org/spreadsheetml/2006/main" count="44" uniqueCount="40">
  <si>
    <t>Given Data</t>
  </si>
  <si>
    <t>3-5-AMP Concentration (mM)</t>
  </si>
  <si>
    <t>Overall Rate (micro-M/h)</t>
  </si>
  <si>
    <t>95% confidence estimate of measured rate</t>
  </si>
  <si>
    <t>Given Constants/things held constant</t>
  </si>
  <si>
    <t>kcat (S-1)</t>
  </si>
  <si>
    <t>E1 (micro-M)</t>
  </si>
  <si>
    <t>[F6P] (mM)</t>
  </si>
  <si>
    <t>K F6P (mM)</t>
  </si>
  <si>
    <t>[ATP] (mM)</t>
  </si>
  <si>
    <t>K ATP (mM)</t>
  </si>
  <si>
    <t>From these we can use Eqn 8 to calculate r1</t>
  </si>
  <si>
    <t>r1 (micro-M/sec)</t>
  </si>
  <si>
    <t>W1</t>
  </si>
  <si>
    <t>W2</t>
  </si>
  <si>
    <t>Converting to Hours</t>
  </si>
  <si>
    <t>r1 (micro-M/hr)</t>
  </si>
  <si>
    <t>PART A/B</t>
  </si>
  <si>
    <t>r^ actual (micro-M/h)</t>
  </si>
  <si>
    <t>r^ model (micro-M/h)</t>
  </si>
  <si>
    <t>v1</t>
  </si>
  <si>
    <t>Parameters for Solver to change</t>
  </si>
  <si>
    <t>n2</t>
  </si>
  <si>
    <t>K1 (mMol)</t>
  </si>
  <si>
    <t>K2 (mMol)</t>
  </si>
  <si>
    <t>W1 (unitless)</t>
  </si>
  <si>
    <t>W2 (unitless)</t>
  </si>
  <si>
    <t>n1 (unitless)</t>
  </si>
  <si>
    <t>n2 (unitless)</t>
  </si>
  <si>
    <t>Error Squared</t>
  </si>
  <si>
    <t>Sum of Squared Error</t>
  </si>
  <si>
    <t>(x/K1)^n1</t>
  </si>
  <si>
    <t>(x/k2)^n2</t>
  </si>
  <si>
    <t>X (3-5-AMP Concentration) (mM)</t>
  </si>
  <si>
    <t>k2</t>
  </si>
  <si>
    <t>f2</t>
  </si>
  <si>
    <t>Squared Error</t>
  </si>
  <si>
    <t>r1*((W1 + W2f2)/(1 + W1 + W2f2))</t>
  </si>
  <si>
    <t>Below this tests if v = (W1 +W2f2)/(1+ W1+W2f2) would yield a better fit, and is not part of the answer to the question.</t>
  </si>
  <si>
    <t>f1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</si>
</sst>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2" borderId="0" xfId="0" applyFill="1"/>
    <xf numFmtId="0" fontId="0" fillId="0" borderId="0" xfId="0" applyAlignment="1">
      <alignment horizontal="center"/>
    </xf>
    <xf numFmtId="0" fontId="0" fillId="2" borderId="0" xfId="0"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Experimental data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Sheet1!$C$1</c:f>
              <c:strCache>
                <c:ptCount val="1"/>
                <c:pt idx="0">
                  <c:v>Overall Rate (micro-M/h)</c:v>
                </c:pt>
              </c:strCache>
            </c:strRef>
          </c:tx>
          <c:spPr>
            <a:ln w="19050" cap="rnd">
              <a:no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Sheet1!$D$2:$D$7</c:f>
                <c:numCache>
                  <c:formatCode>General</c:formatCode>
                  <c:ptCount val="6"/>
                  <c:pt idx="0">
                    <c:v>0.59</c:v>
                  </c:pt>
                  <c:pt idx="1">
                    <c:v>1.2</c:v>
                  </c:pt>
                  <c:pt idx="2">
                    <c:v>5.7</c:v>
                  </c:pt>
                  <c:pt idx="3">
                    <c:v>10.199999999999999</c:v>
                  </c:pt>
                  <c:pt idx="4">
                    <c:v>11.8</c:v>
                  </c:pt>
                  <c:pt idx="5">
                    <c:v>13.3</c:v>
                  </c:pt>
                </c:numCache>
              </c:numRef>
            </c:plus>
            <c:minus>
              <c:numRef>
                <c:f>Sheet1!$D$2:$D$7</c:f>
                <c:numCache>
                  <c:formatCode>General</c:formatCode>
                  <c:ptCount val="6"/>
                  <c:pt idx="0">
                    <c:v>0.59</c:v>
                  </c:pt>
                  <c:pt idx="1">
                    <c:v>1.2</c:v>
                  </c:pt>
                  <c:pt idx="2">
                    <c:v>5.7</c:v>
                  </c:pt>
                  <c:pt idx="3">
                    <c:v>10.199999999999999</c:v>
                  </c:pt>
                  <c:pt idx="4">
                    <c:v>11.8</c:v>
                  </c:pt>
                  <c:pt idx="5">
                    <c:v>13.3</c:v>
                  </c:pt>
                </c:numCache>
              </c:numRef>
            </c:minus>
            <c:spPr>
              <a:noFill/>
              <a:ln w="9525" cap="flat" cmpd="sng" algn="ctr">
                <a:solidFill>
                  <a:schemeClr val="tx1">
                    <a:lumMod val="65000"/>
                    <a:lumOff val="35000"/>
                  </a:schemeClr>
                </a:solidFill>
                <a:round/>
              </a:ln>
              <a:effectLst/>
            </c:spPr>
          </c:errBars>
          <c:errBars>
            <c:errDir val="x"/>
            <c:errBarType val="both"/>
            <c:errValType val="fixedVal"/>
            <c:noEndCap val="0"/>
            <c:val val="0"/>
            <c:spPr>
              <a:noFill/>
              <a:ln w="9525" cap="flat" cmpd="sng" algn="ctr">
                <a:solidFill>
                  <a:schemeClr val="tx1">
                    <a:lumMod val="65000"/>
                    <a:lumOff val="35000"/>
                  </a:schemeClr>
                </a:solidFill>
                <a:round/>
              </a:ln>
              <a:effectLst/>
            </c:spPr>
          </c:errBars>
          <c:xVal>
            <c:numRef>
              <c:f>Sheet1!$B$2:$B$7</c:f>
              <c:numCache>
                <c:formatCode>General</c:formatCode>
                <c:ptCount val="6"/>
                <c:pt idx="0">
                  <c:v>0</c:v>
                </c:pt>
                <c:pt idx="1">
                  <c:v>5.5E-2</c:v>
                </c:pt>
                <c:pt idx="2">
                  <c:v>9.2999999999999999E-2</c:v>
                </c:pt>
                <c:pt idx="3">
                  <c:v>0.18099999999999999</c:v>
                </c:pt>
                <c:pt idx="4">
                  <c:v>0.40500000000000003</c:v>
                </c:pt>
                <c:pt idx="5">
                  <c:v>0.99</c:v>
                </c:pt>
              </c:numCache>
            </c:numRef>
          </c:xVal>
          <c:yVal>
            <c:numRef>
              <c:f>Sheet1!$C$2:$C$7</c:f>
              <c:numCache>
                <c:formatCode>General</c:formatCode>
                <c:ptCount val="6"/>
                <c:pt idx="0">
                  <c:v>3.0030000000000001</c:v>
                </c:pt>
                <c:pt idx="1">
                  <c:v>6.3019999999999996</c:v>
                </c:pt>
                <c:pt idx="2">
                  <c:v>29.760999999999999</c:v>
                </c:pt>
                <c:pt idx="3">
                  <c:v>52.002000000000002</c:v>
                </c:pt>
                <c:pt idx="4">
                  <c:v>60.305999999999997</c:v>
                </c:pt>
                <c:pt idx="5">
                  <c:v>68.653000000000006</c:v>
                </c:pt>
              </c:numCache>
            </c:numRef>
          </c:yVal>
          <c:smooth val="0"/>
          <c:extLst>
            <c:ext xmlns:c16="http://schemas.microsoft.com/office/drawing/2014/chart" uri="{C3380CC4-5D6E-409C-BE32-E72D297353CC}">
              <c16:uniqueId val="{00000003-A9A2-4275-82D7-A39ACF6BB154}"/>
            </c:ext>
          </c:extLst>
        </c:ser>
        <c:dLbls>
          <c:showLegendKey val="0"/>
          <c:showVal val="0"/>
          <c:showCatName val="0"/>
          <c:showSerName val="0"/>
          <c:showPercent val="0"/>
          <c:showBubbleSize val="0"/>
        </c:dLbls>
        <c:axId val="2101864511"/>
        <c:axId val="1759636159"/>
      </c:scatterChart>
      <c:valAx>
        <c:axId val="21018645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636159"/>
        <c:crosses val="autoZero"/>
        <c:crossBetween val="midCat"/>
      </c:valAx>
      <c:valAx>
        <c:axId val="1759636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186451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Model vs Experimental</a:t>
            </a:r>
            <a:r>
              <a:rPr lang="en-US" baseline="0"/>
              <a:t> Data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Experimental Data with Error-bars</c:v>
          </c:tx>
          <c:spPr>
            <a:ln w="19050" cap="rnd">
              <a:no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Sheet1!$D$2:$D$7</c:f>
                <c:numCache>
                  <c:formatCode>General</c:formatCode>
                  <c:ptCount val="6"/>
                  <c:pt idx="0">
                    <c:v>0.59</c:v>
                  </c:pt>
                  <c:pt idx="1">
                    <c:v>1.2</c:v>
                  </c:pt>
                  <c:pt idx="2">
                    <c:v>5.7</c:v>
                  </c:pt>
                  <c:pt idx="3">
                    <c:v>10.199999999999999</c:v>
                  </c:pt>
                  <c:pt idx="4">
                    <c:v>11.8</c:v>
                  </c:pt>
                  <c:pt idx="5">
                    <c:v>13.3</c:v>
                  </c:pt>
                </c:numCache>
              </c:numRef>
            </c:plus>
            <c:minus>
              <c:numRef>
                <c:f>Sheet1!$D$2:$D$7</c:f>
                <c:numCache>
                  <c:formatCode>General</c:formatCode>
                  <c:ptCount val="6"/>
                  <c:pt idx="0">
                    <c:v>0.59</c:v>
                  </c:pt>
                  <c:pt idx="1">
                    <c:v>1.2</c:v>
                  </c:pt>
                  <c:pt idx="2">
                    <c:v>5.7</c:v>
                  </c:pt>
                  <c:pt idx="3">
                    <c:v>10.199999999999999</c:v>
                  </c:pt>
                  <c:pt idx="4">
                    <c:v>11.8</c:v>
                  </c:pt>
                  <c:pt idx="5">
                    <c:v>13.3</c:v>
                  </c:pt>
                </c:numCache>
              </c:numRef>
            </c:minus>
            <c:spPr>
              <a:noFill/>
              <a:ln w="9525" cap="flat" cmpd="sng" algn="ctr">
                <a:solidFill>
                  <a:schemeClr val="tx1">
                    <a:lumMod val="65000"/>
                    <a:lumOff val="35000"/>
                  </a:schemeClr>
                </a:solidFill>
                <a:round/>
              </a:ln>
              <a:effectLst/>
            </c:spPr>
          </c:errBars>
          <c:errBars>
            <c:errDir val="x"/>
            <c:errBarType val="both"/>
            <c:errValType val="fixedVal"/>
            <c:noEndCap val="0"/>
            <c:val val="0"/>
            <c:spPr>
              <a:noFill/>
              <a:ln w="9525" cap="flat" cmpd="sng" algn="ctr">
                <a:solidFill>
                  <a:schemeClr val="tx1">
                    <a:lumMod val="65000"/>
                    <a:lumOff val="35000"/>
                  </a:schemeClr>
                </a:solidFill>
                <a:round/>
              </a:ln>
              <a:effectLst/>
            </c:spPr>
          </c:errBars>
          <c:xVal>
            <c:numRef>
              <c:f>Sheet1!$B$2:$B$7</c:f>
              <c:numCache>
                <c:formatCode>General</c:formatCode>
                <c:ptCount val="6"/>
                <c:pt idx="0">
                  <c:v>0</c:v>
                </c:pt>
                <c:pt idx="1">
                  <c:v>5.5E-2</c:v>
                </c:pt>
                <c:pt idx="2">
                  <c:v>9.2999999999999999E-2</c:v>
                </c:pt>
                <c:pt idx="3">
                  <c:v>0.18099999999999999</c:v>
                </c:pt>
                <c:pt idx="4">
                  <c:v>0.40500000000000003</c:v>
                </c:pt>
                <c:pt idx="5">
                  <c:v>0.99</c:v>
                </c:pt>
              </c:numCache>
            </c:numRef>
          </c:xVal>
          <c:yVal>
            <c:numRef>
              <c:f>Sheet1!$C$2:$C$7</c:f>
              <c:numCache>
                <c:formatCode>General</c:formatCode>
                <c:ptCount val="6"/>
                <c:pt idx="0">
                  <c:v>3.0030000000000001</c:v>
                </c:pt>
                <c:pt idx="1">
                  <c:v>6.3019999999999996</c:v>
                </c:pt>
                <c:pt idx="2">
                  <c:v>29.760999999999999</c:v>
                </c:pt>
                <c:pt idx="3">
                  <c:v>52.002000000000002</c:v>
                </c:pt>
                <c:pt idx="4">
                  <c:v>60.305999999999997</c:v>
                </c:pt>
                <c:pt idx="5">
                  <c:v>68.653000000000006</c:v>
                </c:pt>
              </c:numCache>
            </c:numRef>
          </c:yVal>
          <c:smooth val="0"/>
          <c:extLst>
            <c:ext xmlns:c16="http://schemas.microsoft.com/office/drawing/2014/chart" uri="{C3380CC4-5D6E-409C-BE32-E72D297353CC}">
              <c16:uniqueId val="{00000000-FD75-40B6-909B-E7A02C4A3CB4}"/>
            </c:ext>
          </c:extLst>
        </c:ser>
        <c:ser>
          <c:idx val="1"/>
          <c:order val="1"/>
          <c:tx>
            <c:v>Model Estimated Overall Rate</c:v>
          </c:tx>
          <c:spPr>
            <a:ln w="3175" cap="rnd">
              <a:solidFill>
                <a:schemeClr val="accent2"/>
              </a:solidFill>
              <a:round/>
            </a:ln>
            <a:effectLst/>
          </c:spPr>
          <c:marker>
            <c:symbol val="circle"/>
            <c:size val="5"/>
            <c:spPr>
              <a:solidFill>
                <a:schemeClr val="accent2"/>
              </a:solidFill>
              <a:ln w="9525">
                <a:solidFill>
                  <a:schemeClr val="accent2"/>
                </a:solidFill>
              </a:ln>
              <a:effectLst/>
            </c:spPr>
          </c:marker>
          <c:xVal>
            <c:numRef>
              <c:f>Sheet1!$F$22:$F$27</c:f>
              <c:numCache>
                <c:formatCode>General</c:formatCode>
                <c:ptCount val="6"/>
                <c:pt idx="0">
                  <c:v>0</c:v>
                </c:pt>
                <c:pt idx="1">
                  <c:v>5.5E-2</c:v>
                </c:pt>
                <c:pt idx="2">
                  <c:v>9.2999999999999999E-2</c:v>
                </c:pt>
                <c:pt idx="3">
                  <c:v>0.18099999999999999</c:v>
                </c:pt>
                <c:pt idx="4">
                  <c:v>0.40500000000000003</c:v>
                </c:pt>
                <c:pt idx="5">
                  <c:v>0.99</c:v>
                </c:pt>
              </c:numCache>
            </c:numRef>
          </c:xVal>
          <c:yVal>
            <c:numRef>
              <c:f>Sheet1!$G$22:$G$27</c:f>
              <c:numCache>
                <c:formatCode>General</c:formatCode>
                <c:ptCount val="6"/>
                <c:pt idx="0">
                  <c:v>0</c:v>
                </c:pt>
                <c:pt idx="1">
                  <c:v>9.5162359930318754</c:v>
                </c:pt>
                <c:pt idx="2">
                  <c:v>27.137424867918654</c:v>
                </c:pt>
                <c:pt idx="3">
                  <c:v>53.074729766386433</c:v>
                </c:pt>
                <c:pt idx="4">
                  <c:v>63.64605591607009</c:v>
                </c:pt>
                <c:pt idx="5">
                  <c:v>65.138688311900552</c:v>
                </c:pt>
              </c:numCache>
            </c:numRef>
          </c:yVal>
          <c:smooth val="0"/>
          <c:extLst>
            <c:ext xmlns:c16="http://schemas.microsoft.com/office/drawing/2014/chart" uri="{C3380CC4-5D6E-409C-BE32-E72D297353CC}">
              <c16:uniqueId val="{00000001-FD75-40B6-909B-E7A02C4A3CB4}"/>
            </c:ext>
          </c:extLst>
        </c:ser>
        <c:dLbls>
          <c:showLegendKey val="0"/>
          <c:showVal val="0"/>
          <c:showCatName val="0"/>
          <c:showSerName val="0"/>
          <c:showPercent val="0"/>
          <c:showBubbleSize val="0"/>
        </c:dLbls>
        <c:axId val="2101864511"/>
        <c:axId val="1759636159"/>
      </c:scatterChart>
      <c:valAx>
        <c:axId val="210186451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(3-5-cAMP) (mM)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636159"/>
        <c:crosses val="autoZero"/>
        <c:crossBetween val="midCat"/>
      </c:valAx>
      <c:valAx>
        <c:axId val="1759636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Overall Rate (micro-M/h)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186451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a:t>
            </a:r>
            <a:r>
              <a:rPr lang="en-US" baseline="0"/>
              <a:t> see how well the proposed change would work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Experimental Data with Error-bars</c:v>
          </c:tx>
          <c:spPr>
            <a:ln w="19050" cap="rnd">
              <a:no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Sheet1!$D$2:$D$7</c:f>
                <c:numCache>
                  <c:formatCode>General</c:formatCode>
                  <c:ptCount val="6"/>
                  <c:pt idx="0">
                    <c:v>0.59</c:v>
                  </c:pt>
                  <c:pt idx="1">
                    <c:v>1.2</c:v>
                  </c:pt>
                  <c:pt idx="2">
                    <c:v>5.7</c:v>
                  </c:pt>
                  <c:pt idx="3">
                    <c:v>10.199999999999999</c:v>
                  </c:pt>
                  <c:pt idx="4">
                    <c:v>11.8</c:v>
                  </c:pt>
                  <c:pt idx="5">
                    <c:v>13.3</c:v>
                  </c:pt>
                </c:numCache>
              </c:numRef>
            </c:plus>
            <c:minus>
              <c:numRef>
                <c:f>Sheet1!$D$2:$D$7</c:f>
                <c:numCache>
                  <c:formatCode>General</c:formatCode>
                  <c:ptCount val="6"/>
                  <c:pt idx="0">
                    <c:v>0.59</c:v>
                  </c:pt>
                  <c:pt idx="1">
                    <c:v>1.2</c:v>
                  </c:pt>
                  <c:pt idx="2">
                    <c:v>5.7</c:v>
                  </c:pt>
                  <c:pt idx="3">
                    <c:v>10.199999999999999</c:v>
                  </c:pt>
                  <c:pt idx="4">
                    <c:v>11.8</c:v>
                  </c:pt>
                  <c:pt idx="5">
                    <c:v>13.3</c:v>
                  </c:pt>
                </c:numCache>
              </c:numRef>
            </c:minus>
            <c:spPr>
              <a:noFill/>
              <a:ln w="9525" cap="flat" cmpd="sng" algn="ctr">
                <a:solidFill>
                  <a:schemeClr val="tx1">
                    <a:lumMod val="65000"/>
                    <a:lumOff val="35000"/>
                  </a:schemeClr>
                </a:solidFill>
                <a:round/>
              </a:ln>
              <a:effectLst/>
            </c:spPr>
          </c:errBars>
          <c:errBars>
            <c:errDir val="x"/>
            <c:errBarType val="both"/>
            <c:errValType val="fixedVal"/>
            <c:noEndCap val="0"/>
            <c:val val="0"/>
            <c:spPr>
              <a:noFill/>
              <a:ln w="9525" cap="flat" cmpd="sng" algn="ctr">
                <a:solidFill>
                  <a:schemeClr val="tx1">
                    <a:lumMod val="65000"/>
                    <a:lumOff val="35000"/>
                  </a:schemeClr>
                </a:solidFill>
                <a:round/>
              </a:ln>
              <a:effectLst/>
            </c:spPr>
          </c:errBars>
          <c:xVal>
            <c:numRef>
              <c:f>Sheet1!$B$2:$B$7</c:f>
              <c:numCache>
                <c:formatCode>General</c:formatCode>
                <c:ptCount val="6"/>
                <c:pt idx="0">
                  <c:v>0</c:v>
                </c:pt>
                <c:pt idx="1">
                  <c:v>5.5E-2</c:v>
                </c:pt>
                <c:pt idx="2">
                  <c:v>9.2999999999999999E-2</c:v>
                </c:pt>
                <c:pt idx="3">
                  <c:v>0.18099999999999999</c:v>
                </c:pt>
                <c:pt idx="4">
                  <c:v>0.40500000000000003</c:v>
                </c:pt>
                <c:pt idx="5">
                  <c:v>0.99</c:v>
                </c:pt>
              </c:numCache>
            </c:numRef>
          </c:xVal>
          <c:yVal>
            <c:numRef>
              <c:f>Sheet1!$C$2:$C$7</c:f>
              <c:numCache>
                <c:formatCode>General</c:formatCode>
                <c:ptCount val="6"/>
                <c:pt idx="0">
                  <c:v>3.0030000000000001</c:v>
                </c:pt>
                <c:pt idx="1">
                  <c:v>6.3019999999999996</c:v>
                </c:pt>
                <c:pt idx="2">
                  <c:v>29.760999999999999</c:v>
                </c:pt>
                <c:pt idx="3">
                  <c:v>52.002000000000002</c:v>
                </c:pt>
                <c:pt idx="4">
                  <c:v>60.305999999999997</c:v>
                </c:pt>
                <c:pt idx="5">
                  <c:v>68.653000000000006</c:v>
                </c:pt>
              </c:numCache>
            </c:numRef>
          </c:yVal>
          <c:smooth val="0"/>
          <c:extLst>
            <c:ext xmlns:c16="http://schemas.microsoft.com/office/drawing/2014/chart" uri="{C3380CC4-5D6E-409C-BE32-E72D297353CC}">
              <c16:uniqueId val="{00000000-0B51-4388-8DEA-7C6DD8D32558}"/>
            </c:ext>
          </c:extLst>
        </c:ser>
        <c:ser>
          <c:idx val="1"/>
          <c:order val="1"/>
          <c:tx>
            <c:v>Model Estimated Overall Rate</c:v>
          </c:tx>
          <c:spPr>
            <a:ln w="3175" cap="rnd">
              <a:solidFill>
                <a:schemeClr val="accent2"/>
              </a:solidFill>
              <a:round/>
            </a:ln>
            <a:effectLst/>
          </c:spPr>
          <c:marker>
            <c:symbol val="circle"/>
            <c:size val="5"/>
            <c:spPr>
              <a:solidFill>
                <a:schemeClr val="accent2"/>
              </a:solidFill>
              <a:ln w="9525">
                <a:solidFill>
                  <a:schemeClr val="accent2"/>
                </a:solidFill>
              </a:ln>
              <a:effectLst/>
            </c:spPr>
          </c:marker>
          <c:xVal>
            <c:numRef>
              <c:f>Sheet1!$F$22:$F$27</c:f>
              <c:numCache>
                <c:formatCode>General</c:formatCode>
                <c:ptCount val="6"/>
                <c:pt idx="0">
                  <c:v>0</c:v>
                </c:pt>
                <c:pt idx="1">
                  <c:v>5.5E-2</c:v>
                </c:pt>
                <c:pt idx="2">
                  <c:v>9.2999999999999999E-2</c:v>
                </c:pt>
                <c:pt idx="3">
                  <c:v>0.18099999999999999</c:v>
                </c:pt>
                <c:pt idx="4">
                  <c:v>0.40500000000000003</c:v>
                </c:pt>
                <c:pt idx="5">
                  <c:v>0.99</c:v>
                </c:pt>
              </c:numCache>
            </c:numRef>
          </c:xVal>
          <c:yVal>
            <c:numRef>
              <c:f>Sheet1!$G$22:$G$27</c:f>
              <c:numCache>
                <c:formatCode>General</c:formatCode>
                <c:ptCount val="6"/>
                <c:pt idx="0">
                  <c:v>0</c:v>
                </c:pt>
                <c:pt idx="1">
                  <c:v>9.5162359930318754</c:v>
                </c:pt>
                <c:pt idx="2">
                  <c:v>27.137424867918654</c:v>
                </c:pt>
                <c:pt idx="3">
                  <c:v>53.074729766386433</c:v>
                </c:pt>
                <c:pt idx="4">
                  <c:v>63.64605591607009</c:v>
                </c:pt>
                <c:pt idx="5">
                  <c:v>65.138688311900552</c:v>
                </c:pt>
              </c:numCache>
            </c:numRef>
          </c:yVal>
          <c:smooth val="0"/>
          <c:extLst>
            <c:ext xmlns:c16="http://schemas.microsoft.com/office/drawing/2014/chart" uri="{C3380CC4-5D6E-409C-BE32-E72D297353CC}">
              <c16:uniqueId val="{00000001-0B51-4388-8DEA-7C6DD8D32558}"/>
            </c:ext>
          </c:extLst>
        </c:ser>
        <c:ser>
          <c:idx val="2"/>
          <c:order val="2"/>
          <c:tx>
            <c:strRef>
              <c:f>Sheet1!$F$50</c:f>
              <c:strCache>
                <c:ptCount val="1"/>
                <c:pt idx="0">
                  <c:v>r1*((W1 + W2f2)/(1 + W1 + W2f2))</c:v>
                </c:pt>
              </c:strCache>
            </c:strRef>
          </c:tx>
          <c:spPr>
            <a:ln w="25400" cap="rnd">
              <a:noFill/>
              <a:round/>
            </a:ln>
            <a:effectLst/>
          </c:spPr>
          <c:marker>
            <c:symbol val="circle"/>
            <c:size val="5"/>
            <c:spPr>
              <a:solidFill>
                <a:schemeClr val="accent3"/>
              </a:solidFill>
              <a:ln w="9525">
                <a:solidFill>
                  <a:schemeClr val="accent3"/>
                </a:solidFill>
              </a:ln>
              <a:effectLst/>
            </c:spPr>
          </c:marker>
          <c:xVal>
            <c:numRef>
              <c:f>Sheet1!$F$22:$F$27</c:f>
              <c:numCache>
                <c:formatCode>General</c:formatCode>
                <c:ptCount val="6"/>
                <c:pt idx="0">
                  <c:v>0</c:v>
                </c:pt>
                <c:pt idx="1">
                  <c:v>5.5E-2</c:v>
                </c:pt>
                <c:pt idx="2">
                  <c:v>9.2999999999999999E-2</c:v>
                </c:pt>
                <c:pt idx="3">
                  <c:v>0.18099999999999999</c:v>
                </c:pt>
                <c:pt idx="4">
                  <c:v>0.40500000000000003</c:v>
                </c:pt>
                <c:pt idx="5">
                  <c:v>0.99</c:v>
                </c:pt>
              </c:numCache>
            </c:numRef>
          </c:xVal>
          <c:yVal>
            <c:numRef>
              <c:f>Sheet1!$F$51:$F$56</c:f>
              <c:numCache>
                <c:formatCode>General</c:formatCode>
                <c:ptCount val="6"/>
                <c:pt idx="0">
                  <c:v>0</c:v>
                </c:pt>
                <c:pt idx="1">
                  <c:v>67.750954312980468</c:v>
                </c:pt>
                <c:pt idx="2">
                  <c:v>67.750954312980468</c:v>
                </c:pt>
                <c:pt idx="3">
                  <c:v>67.750954312980468</c:v>
                </c:pt>
                <c:pt idx="4">
                  <c:v>67.750954312980468</c:v>
                </c:pt>
                <c:pt idx="5">
                  <c:v>67.750954312980468</c:v>
                </c:pt>
              </c:numCache>
            </c:numRef>
          </c:yVal>
          <c:smooth val="0"/>
          <c:extLst>
            <c:ext xmlns:c16="http://schemas.microsoft.com/office/drawing/2014/chart" uri="{C3380CC4-5D6E-409C-BE32-E72D297353CC}">
              <c16:uniqueId val="{00000002-0B51-4388-8DEA-7C6DD8D32558}"/>
            </c:ext>
          </c:extLst>
        </c:ser>
        <c:dLbls>
          <c:showLegendKey val="0"/>
          <c:showVal val="0"/>
          <c:showCatName val="0"/>
          <c:showSerName val="0"/>
          <c:showPercent val="0"/>
          <c:showBubbleSize val="0"/>
        </c:dLbls>
        <c:axId val="2101864511"/>
        <c:axId val="1759636159"/>
      </c:scatterChart>
      <c:valAx>
        <c:axId val="210186451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(3-5-cAMP) (mM)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636159"/>
        <c:crosses val="autoZero"/>
        <c:crossBetween val="midCat"/>
      </c:valAx>
      <c:valAx>
        <c:axId val="1759636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Overall Rate (micro-M/h)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186451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57150</xdr:colOff>
      <xdr:row>0</xdr:row>
      <xdr:rowOff>66675</xdr:rowOff>
    </xdr:from>
    <xdr:to>
      <xdr:col>19</xdr:col>
      <xdr:colOff>476250</xdr:colOff>
      <xdr:row>16</xdr:row>
      <xdr:rowOff>161925</xdr:rowOff>
    </xdr:to>
    <xdr:graphicFrame macro="">
      <xdr:nvGraphicFramePr>
        <xdr:cNvPr id="2" name="Chart 1">
          <a:extLst>
            <a:ext uri="{FF2B5EF4-FFF2-40B4-BE49-F238E27FC236}">
              <a16:creationId xmlns:a16="http://schemas.microsoft.com/office/drawing/2014/main" id="{814E5535-AACE-4AC2-BE86-069F15A92B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1104900</xdr:colOff>
      <xdr:row>28</xdr:row>
      <xdr:rowOff>85725</xdr:rowOff>
    </xdr:from>
    <xdr:to>
      <xdr:col>6</xdr:col>
      <xdr:colOff>276225</xdr:colOff>
      <xdr:row>47</xdr:row>
      <xdr:rowOff>28575</xdr:rowOff>
    </xdr:to>
    <xdr:graphicFrame macro="">
      <xdr:nvGraphicFramePr>
        <xdr:cNvPr id="3" name="Chart 2">
          <a:extLst>
            <a:ext uri="{FF2B5EF4-FFF2-40B4-BE49-F238E27FC236}">
              <a16:creationId xmlns:a16="http://schemas.microsoft.com/office/drawing/2014/main" id="{6EFD99CE-1F4F-41B3-BC88-B770286AAB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438150</xdr:colOff>
      <xdr:row>29</xdr:row>
      <xdr:rowOff>133350</xdr:rowOff>
    </xdr:from>
    <xdr:to>
      <xdr:col>10</xdr:col>
      <xdr:colOff>352425</xdr:colOff>
      <xdr:row>42</xdr:row>
      <xdr:rowOff>28575</xdr:rowOff>
    </xdr:to>
    <xdr:sp macro="" textlink="">
      <xdr:nvSpPr>
        <xdr:cNvPr id="4" name="TextBox 3">
          <a:extLst>
            <a:ext uri="{FF2B5EF4-FFF2-40B4-BE49-F238E27FC236}">
              <a16:creationId xmlns:a16="http://schemas.microsoft.com/office/drawing/2014/main" id="{B9FAE773-694F-442A-827A-5850E2A3834B}"/>
            </a:ext>
          </a:extLst>
        </xdr:cNvPr>
        <xdr:cNvSpPr txBox="1"/>
      </xdr:nvSpPr>
      <xdr:spPr>
        <a:xfrm>
          <a:off x="10629900" y="5657850"/>
          <a:ext cx="5476875" cy="2371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model can fit the data well</a:t>
          </a:r>
          <a:r>
            <a:rPr lang="en-US" sz="1100" baseline="0"/>
            <a:t> at higher concentrations. But, with the given model of V the data will never be able to fit well across the whole spectrum, in particular at the lower concentrations of activator. This is because there is no term in the numerator which will allow for v to remain non zero when there is no activator.</a:t>
          </a:r>
        </a:p>
        <a:p>
          <a:endParaRPr lang="en-US" sz="1100" baseline="0"/>
        </a:p>
        <a:p>
          <a:r>
            <a:rPr lang="en-US" sz="1100" baseline="0"/>
            <a:t>	In the model by Moon et Al. however, the term for the state where the activator is not bound is not multiplied by the dimensionless hill-binding function, fi. I.E. it is  (W1+W2f2)/(1+W1 +W2f2) rather than (w1f1+w2f2)/(1+w1f1+w2f2). Thus, allows for a non zero rate when there is no activator which might lead to a better fit. (As shown below this is not the case.)</a:t>
          </a:r>
          <a:endParaRPr lang="en-US" sz="1100"/>
        </a:p>
      </xdr:txBody>
    </xdr:sp>
    <xdr:clientData/>
  </xdr:twoCellAnchor>
  <xdr:twoCellAnchor>
    <xdr:from>
      <xdr:col>0</xdr:col>
      <xdr:colOff>1676400</xdr:colOff>
      <xdr:row>59</xdr:row>
      <xdr:rowOff>161925</xdr:rowOff>
    </xdr:from>
    <xdr:to>
      <xdr:col>6</xdr:col>
      <xdr:colOff>847725</xdr:colOff>
      <xdr:row>78</xdr:row>
      <xdr:rowOff>104775</xdr:rowOff>
    </xdr:to>
    <xdr:graphicFrame macro="">
      <xdr:nvGraphicFramePr>
        <xdr:cNvPr id="5" name="Chart 4">
          <a:extLst>
            <a:ext uri="{FF2B5EF4-FFF2-40B4-BE49-F238E27FC236}">
              <a16:creationId xmlns:a16="http://schemas.microsoft.com/office/drawing/2014/main" id="{C5A67EA5-25F0-48DD-B392-3A5C0831A1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1D809-67E9-4C67-8E24-6E3FF28474C2}">
  <dimension ref="A1:K58"/>
  <sheetViews>
    <sheetView tabSelected="1" topLeftCell="B13" workbookViewId="0">
      <selection activeCell="J19" sqref="J19"/>
    </sheetView>
  </sheetViews>
  <sheetFormatPr defaultRowHeight="15" x14ac:dyDescent="0.25"/>
  <cols>
    <col min="1" max="1" width="40" bestFit="1" customWidth="1"/>
    <col min="2" max="2" width="27.42578125" bestFit="1" customWidth="1"/>
    <col min="3" max="3" width="23.5703125" bestFit="1" customWidth="1"/>
    <col min="4" max="4" width="39.7109375" bestFit="1" customWidth="1"/>
    <col min="5" max="5" width="12.28515625" bestFit="1" customWidth="1"/>
    <col min="6" max="6" width="31" bestFit="1" customWidth="1"/>
    <col min="7" max="7" width="20.42578125" bestFit="1" customWidth="1"/>
    <col min="8" max="8" width="20" bestFit="1" customWidth="1"/>
    <col min="9" max="9" width="13.140625" bestFit="1" customWidth="1"/>
    <col min="10" max="10" width="29.85546875" bestFit="1" customWidth="1"/>
    <col min="11" max="11" width="12" bestFit="1" customWidth="1"/>
  </cols>
  <sheetData>
    <row r="1" spans="1:7" x14ac:dyDescent="0.25">
      <c r="A1" t="s">
        <v>0</v>
      </c>
      <c r="B1" t="s">
        <v>1</v>
      </c>
      <c r="C1" t="s">
        <v>2</v>
      </c>
      <c r="D1" t="s">
        <v>3</v>
      </c>
    </row>
    <row r="2" spans="1:7" x14ac:dyDescent="0.25">
      <c r="B2">
        <v>0</v>
      </c>
      <c r="C2">
        <v>3.0030000000000001</v>
      </c>
      <c r="D2">
        <v>0.59</v>
      </c>
    </row>
    <row r="3" spans="1:7" x14ac:dyDescent="0.25">
      <c r="B3">
        <v>5.5E-2</v>
      </c>
      <c r="C3">
        <v>6.3019999999999996</v>
      </c>
      <c r="D3">
        <v>1.2</v>
      </c>
    </row>
    <row r="4" spans="1:7" x14ac:dyDescent="0.25">
      <c r="B4">
        <v>9.2999999999999999E-2</v>
      </c>
      <c r="C4">
        <v>29.760999999999999</v>
      </c>
      <c r="D4">
        <v>5.7</v>
      </c>
    </row>
    <row r="5" spans="1:7" x14ac:dyDescent="0.25">
      <c r="B5">
        <v>0.18099999999999999</v>
      </c>
      <c r="C5">
        <v>52.002000000000002</v>
      </c>
      <c r="D5">
        <v>10.199999999999999</v>
      </c>
    </row>
    <row r="6" spans="1:7" x14ac:dyDescent="0.25">
      <c r="B6">
        <v>0.40500000000000003</v>
      </c>
      <c r="C6">
        <v>60.305999999999997</v>
      </c>
      <c r="D6">
        <v>11.8</v>
      </c>
    </row>
    <row r="7" spans="1:7" x14ac:dyDescent="0.25">
      <c r="B7">
        <v>0.99</v>
      </c>
      <c r="C7">
        <v>68.653000000000006</v>
      </c>
      <c r="D7">
        <v>13.3</v>
      </c>
    </row>
    <row r="10" spans="1:7" x14ac:dyDescent="0.25">
      <c r="A10" t="s">
        <v>4</v>
      </c>
      <c r="B10" t="s">
        <v>5</v>
      </c>
      <c r="C10" t="s">
        <v>6</v>
      </c>
      <c r="D10" t="s">
        <v>7</v>
      </c>
      <c r="E10" t="s">
        <v>8</v>
      </c>
      <c r="F10" t="s">
        <v>9</v>
      </c>
      <c r="G10" t="s">
        <v>10</v>
      </c>
    </row>
    <row r="11" spans="1:7" x14ac:dyDescent="0.25">
      <c r="B11">
        <v>0.4</v>
      </c>
      <c r="C11">
        <v>0.12</v>
      </c>
      <c r="D11">
        <v>0.1</v>
      </c>
      <c r="E11">
        <v>0.11</v>
      </c>
      <c r="F11">
        <v>2.2999999999999998</v>
      </c>
      <c r="G11">
        <v>0.42</v>
      </c>
    </row>
    <row r="12" spans="1:7" x14ac:dyDescent="0.25">
      <c r="A12" t="s">
        <v>11</v>
      </c>
    </row>
    <row r="13" spans="1:7" x14ac:dyDescent="0.25">
      <c r="A13" t="s">
        <v>12</v>
      </c>
    </row>
    <row r="14" spans="1:7" x14ac:dyDescent="0.25">
      <c r="A14">
        <f>B11*C11*(D11/(E11+D11))*(F11/(G11+F11))</f>
        <v>1.9327731092436976E-2</v>
      </c>
    </row>
    <row r="15" spans="1:7" x14ac:dyDescent="0.25">
      <c r="A15" t="s">
        <v>15</v>
      </c>
    </row>
    <row r="16" spans="1:7" x14ac:dyDescent="0.25">
      <c r="A16" t="s">
        <v>16</v>
      </c>
    </row>
    <row r="17" spans="1:11" x14ac:dyDescent="0.25">
      <c r="A17">
        <f>A14*3600</f>
        <v>69.579831932773118</v>
      </c>
    </row>
    <row r="20" spans="1:11" x14ac:dyDescent="0.25">
      <c r="A20" s="1" t="s">
        <v>17</v>
      </c>
    </row>
    <row r="21" spans="1:11" x14ac:dyDescent="0.25">
      <c r="A21" t="s">
        <v>20</v>
      </c>
      <c r="B21" t="s">
        <v>39</v>
      </c>
      <c r="C21" t="s">
        <v>35</v>
      </c>
      <c r="D21" t="s">
        <v>31</v>
      </c>
      <c r="E21" t="s">
        <v>32</v>
      </c>
      <c r="F21" t="s">
        <v>33</v>
      </c>
      <c r="G21" t="s">
        <v>19</v>
      </c>
      <c r="H21" t="s">
        <v>18</v>
      </c>
      <c r="I21" t="s">
        <v>29</v>
      </c>
      <c r="J21" t="s">
        <v>21</v>
      </c>
    </row>
    <row r="22" spans="1:11" x14ac:dyDescent="0.25">
      <c r="A22">
        <f>($K$22*B22+$K$23*C22)/(1+$K$22*B22+$K$23*C22)</f>
        <v>0</v>
      </c>
      <c r="B22">
        <f>(D22/(1+D22))</f>
        <v>0</v>
      </c>
      <c r="C22">
        <f>(E22/(1+E22))</f>
        <v>0</v>
      </c>
      <c r="D22">
        <f>((F22/$K$24)^$K$26)</f>
        <v>0</v>
      </c>
      <c r="E22">
        <f>((F22/$K$25)^$K$27)</f>
        <v>0</v>
      </c>
      <c r="F22">
        <f>B2</f>
        <v>0</v>
      </c>
      <c r="G22">
        <f>$A$17*A22</f>
        <v>0</v>
      </c>
      <c r="H22">
        <f>C2</f>
        <v>3.0030000000000001</v>
      </c>
      <c r="I22">
        <f>(H22-G22)^2</f>
        <v>9.0180090000000011</v>
      </c>
      <c r="J22" s="2" t="s">
        <v>25</v>
      </c>
      <c r="K22">
        <v>7.6034289403403905</v>
      </c>
    </row>
    <row r="23" spans="1:11" x14ac:dyDescent="0.25">
      <c r="A23">
        <f t="shared" ref="A23:A27" si="0">($K$22*B23+$K$23*C23)/(1+$K$22*B23+$K$23*C23)</f>
        <v>0.13676715980323587</v>
      </c>
      <c r="B23">
        <f t="shared" ref="B23:B27" si="1">(D23/(1+D23))</f>
        <v>1.041872048051551E-2</v>
      </c>
      <c r="C23">
        <f t="shared" ref="C23:C27" si="2">(E23/(1+E23))</f>
        <v>1.0418720494151027E-2</v>
      </c>
      <c r="D23">
        <f t="shared" ref="D23:D26" si="3">((F23/$K$24)^$K$26)</f>
        <v>1.0528413073430993E-2</v>
      </c>
      <c r="E23">
        <f t="shared" ref="E23:E26" si="4">((F23/$K$25)^$K$27)</f>
        <v>1.0528413087355141E-2</v>
      </c>
      <c r="F23">
        <f>B3</f>
        <v>5.5E-2</v>
      </c>
      <c r="G23">
        <f>$A$17*A23</f>
        <v>9.5162359930318754</v>
      </c>
      <c r="H23">
        <f>C3</f>
        <v>6.3019999999999996</v>
      </c>
      <c r="I23">
        <f t="shared" ref="I23:I27" si="5">(H23-G23)^2</f>
        <v>10.331313018901609</v>
      </c>
      <c r="J23" s="2" t="s">
        <v>26</v>
      </c>
      <c r="K23">
        <v>7.6034289429721582</v>
      </c>
    </row>
    <row r="24" spans="1:11" x14ac:dyDescent="0.25">
      <c r="A24">
        <f t="shared" si="0"/>
        <v>0.39001854580704343</v>
      </c>
      <c r="B24">
        <f t="shared" si="1"/>
        <v>4.2046431237018143E-2</v>
      </c>
      <c r="C24">
        <f t="shared" si="2"/>
        <v>4.2046431291012626E-2</v>
      </c>
      <c r="D24">
        <f t="shared" si="3"/>
        <v>4.3891930264755165E-2</v>
      </c>
      <c r="E24">
        <f t="shared" si="4"/>
        <v>4.3891930323593516E-2</v>
      </c>
      <c r="F24">
        <f>B4</f>
        <v>9.2999999999999999E-2</v>
      </c>
      <c r="G24">
        <f>$A$17*A24</f>
        <v>27.137424867918654</v>
      </c>
      <c r="H24">
        <f>C4</f>
        <v>29.760999999999999</v>
      </c>
      <c r="I24">
        <f t="shared" si="5"/>
        <v>6.8831464736756498</v>
      </c>
      <c r="J24" s="2" t="s">
        <v>23</v>
      </c>
      <c r="K24">
        <v>0.2937519990175661</v>
      </c>
    </row>
    <row r="25" spans="1:11" x14ac:dyDescent="0.25">
      <c r="A25">
        <f t="shared" si="0"/>
        <v>0.76278899060386285</v>
      </c>
      <c r="B25">
        <f t="shared" si="1"/>
        <v>0.21146090530983952</v>
      </c>
      <c r="C25">
        <f t="shared" si="2"/>
        <v>0.21146090553717045</v>
      </c>
      <c r="D25">
        <f t="shared" si="3"/>
        <v>0.26816794085894818</v>
      </c>
      <c r="E25">
        <f t="shared" si="4"/>
        <v>0.26816794122455317</v>
      </c>
      <c r="F25">
        <f>B5</f>
        <v>0.18099999999999999</v>
      </c>
      <c r="G25">
        <f>$A$17*A25</f>
        <v>53.074729766386433</v>
      </c>
      <c r="H25">
        <f>C5</f>
        <v>52.002000000000002</v>
      </c>
      <c r="I25">
        <f t="shared" si="5"/>
        <v>1.1507491516914858</v>
      </c>
      <c r="J25" s="2" t="s">
        <v>24</v>
      </c>
      <c r="K25">
        <v>0.2937519988684254</v>
      </c>
    </row>
    <row r="26" spans="1:11" x14ac:dyDescent="0.25">
      <c r="A26">
        <f t="shared" si="0"/>
        <v>0.91471988575028262</v>
      </c>
      <c r="B26">
        <f t="shared" si="1"/>
        <v>0.70534381066329499</v>
      </c>
      <c r="C26">
        <f t="shared" si="2"/>
        <v>0.70534381095237908</v>
      </c>
      <c r="D26">
        <f t="shared" si="3"/>
        <v>2.393785829685374</v>
      </c>
      <c r="E26">
        <f t="shared" si="4"/>
        <v>2.3937858330149808</v>
      </c>
      <c r="F26">
        <f>B6</f>
        <v>0.40500000000000003</v>
      </c>
      <c r="G26">
        <f>$A$17*A26</f>
        <v>63.64605591607009</v>
      </c>
      <c r="H26">
        <f>C6</f>
        <v>60.305999999999997</v>
      </c>
      <c r="I26">
        <f t="shared" si="5"/>
        <v>11.155973522474824</v>
      </c>
      <c r="J26" s="2" t="s">
        <v>27</v>
      </c>
      <c r="K26">
        <v>2.7179601114629461</v>
      </c>
    </row>
    <row r="27" spans="1:11" x14ac:dyDescent="0.25">
      <c r="A27">
        <f t="shared" si="0"/>
        <v>0.93617196970001992</v>
      </c>
      <c r="B27">
        <f t="shared" si="1"/>
        <v>0.96450548959010796</v>
      </c>
      <c r="C27">
        <f t="shared" si="2"/>
        <v>0.96450548963877469</v>
      </c>
      <c r="D27">
        <f>((F27/$K$24)^$K$26)</f>
        <v>27.17337071146946</v>
      </c>
      <c r="E27">
        <f>((F27/$K$25)^$K$27)</f>
        <v>27.173370750098101</v>
      </c>
      <c r="F27">
        <f>B7</f>
        <v>0.99</v>
      </c>
      <c r="G27">
        <f>$A$17*A27</f>
        <v>65.138688311900552</v>
      </c>
      <c r="H27">
        <f>C7</f>
        <v>68.653000000000006</v>
      </c>
      <c r="I27">
        <f t="shared" si="5"/>
        <v>12.350386641112435</v>
      </c>
      <c r="J27" s="2" t="s">
        <v>28</v>
      </c>
      <c r="K27">
        <v>2.7179601114972085</v>
      </c>
    </row>
    <row r="29" spans="1:11" x14ac:dyDescent="0.25">
      <c r="H29" t="s">
        <v>30</v>
      </c>
      <c r="I29">
        <f>SUM(I22:I27)</f>
        <v>50.889577807856007</v>
      </c>
    </row>
    <row r="49" spans="1:9" x14ac:dyDescent="0.25">
      <c r="A49" s="4" t="s">
        <v>38</v>
      </c>
      <c r="B49" s="4"/>
      <c r="C49" s="4"/>
      <c r="D49" s="4"/>
      <c r="E49" s="4"/>
      <c r="F49" s="4"/>
      <c r="G49" s="4"/>
      <c r="H49" s="4"/>
      <c r="I49" s="4"/>
    </row>
    <row r="50" spans="1:9" x14ac:dyDescent="0.25">
      <c r="D50" t="s">
        <v>35</v>
      </c>
      <c r="E50" t="s">
        <v>32</v>
      </c>
      <c r="F50" t="s">
        <v>37</v>
      </c>
      <c r="G50" t="s">
        <v>36</v>
      </c>
      <c r="H50" s="3" t="s">
        <v>21</v>
      </c>
      <c r="I50" s="3"/>
    </row>
    <row r="51" spans="1:9" x14ac:dyDescent="0.25">
      <c r="D51" t="e">
        <f>(E51/(1+E51))</f>
        <v>#NUM!</v>
      </c>
      <c r="E51" t="e">
        <f>(F22/$I$53)^$I$54</f>
        <v>#NUM!</v>
      </c>
      <c r="F51" t="e">
        <f>$A$17*(($I$51+$I$52*D51)/(1+$I$51+$I$52*D51))</f>
        <v>#NUM!</v>
      </c>
      <c r="G51" t="e">
        <f>(F51-H22)^2</f>
        <v>#NUM!</v>
      </c>
      <c r="H51" t="s">
        <v>13</v>
      </c>
      <c r="I51">
        <v>4.5100000000000001E-2</v>
      </c>
    </row>
    <row r="52" spans="1:9" x14ac:dyDescent="0.25">
      <c r="D52">
        <f t="shared" ref="D52:D56" si="6">(E52/(1+E52))</f>
        <v>0.5</v>
      </c>
      <c r="E52">
        <f>(F23/$I$53)^$I$54</f>
        <v>1</v>
      </c>
      <c r="F52">
        <f t="shared" ref="F52:F56" si="7">$A$17*(($I$51+$I$52*D52)/(1+$I$51+$I$52*D52))</f>
        <v>67.750954312980468</v>
      </c>
      <c r="G52">
        <f t="shared" ref="G52:G56" si="8">(F52-H23)^2</f>
        <v>3775.9739861587609</v>
      </c>
      <c r="H52" t="s">
        <v>14</v>
      </c>
      <c r="I52">
        <v>74</v>
      </c>
    </row>
    <row r="53" spans="1:9" x14ac:dyDescent="0.25">
      <c r="D53">
        <f t="shared" si="6"/>
        <v>0.5</v>
      </c>
      <c r="E53">
        <f>(F24/$I$53)^$I$54</f>
        <v>1</v>
      </c>
      <c r="F53">
        <f t="shared" si="7"/>
        <v>67.750954312980468</v>
      </c>
      <c r="G53">
        <f t="shared" si="8"/>
        <v>1443.2366287023435</v>
      </c>
      <c r="H53" t="s">
        <v>34</v>
      </c>
      <c r="I53">
        <v>7.3338359793169178E-3</v>
      </c>
    </row>
    <row r="54" spans="1:9" x14ac:dyDescent="0.25">
      <c r="D54">
        <f t="shared" si="6"/>
        <v>0.5</v>
      </c>
      <c r="E54">
        <f>(F25/$I$53)^$I$54</f>
        <v>1</v>
      </c>
      <c r="F54">
        <f t="shared" si="7"/>
        <v>67.750954312980468</v>
      </c>
      <c r="G54">
        <f t="shared" si="8"/>
        <v>248.02956195234603</v>
      </c>
      <c r="H54" t="s">
        <v>22</v>
      </c>
      <c r="I54">
        <v>0</v>
      </c>
    </row>
    <row r="55" spans="1:9" x14ac:dyDescent="0.25">
      <c r="D55">
        <f t="shared" si="6"/>
        <v>0.5</v>
      </c>
      <c r="E55">
        <f>(F26/$I$53)^$I$54</f>
        <v>1</v>
      </c>
      <c r="F55">
        <f t="shared" si="7"/>
        <v>67.750954312980468</v>
      </c>
      <c r="G55">
        <f t="shared" si="8"/>
        <v>55.427344722366513</v>
      </c>
    </row>
    <row r="56" spans="1:9" x14ac:dyDescent="0.25">
      <c r="D56">
        <f t="shared" si="6"/>
        <v>0.5</v>
      </c>
      <c r="E56">
        <f>(F27/$I$53)^$I$54</f>
        <v>1</v>
      </c>
      <c r="F56">
        <f t="shared" si="7"/>
        <v>67.750954312980468</v>
      </c>
      <c r="G56">
        <f t="shared" si="8"/>
        <v>0.81368642147054937</v>
      </c>
    </row>
    <row r="58" spans="1:9" x14ac:dyDescent="0.25">
      <c r="F58" t="s">
        <v>30</v>
      </c>
      <c r="G58" t="e">
        <f>SUM(G51:G56)</f>
        <v>#NUM!</v>
      </c>
    </row>
  </sheetData>
  <mergeCells count="2">
    <mergeCell ref="H50:I50"/>
    <mergeCell ref="A49:I4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S</dc:creator>
  <cp:lastModifiedBy>Andrew S</cp:lastModifiedBy>
  <dcterms:created xsi:type="dcterms:W3CDTF">2020-05-17T20:19:56Z</dcterms:created>
  <dcterms:modified xsi:type="dcterms:W3CDTF">2020-05-19T02:34:11Z</dcterms:modified>
</cp:coreProperties>
</file>