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nior Year\Spring\5440\Homework 3\Homework 3 WIP\Homework 3 Submission Simon, Andrew\"/>
    </mc:Choice>
  </mc:AlternateContent>
  <xr:revisionPtr revIDLastSave="0" documentId="13_ncr:1_{E10FC753-71B0-4745-B0EA-B64748377D6D}" xr6:coauthVersionLast="45" xr6:coauthVersionMax="45" xr10:uidLastSave="{00000000-0000-0000-0000-000000000000}"/>
  <bookViews>
    <workbookView xWindow="-110" yWindow="-110" windowWidth="19420" windowHeight="10420" activeTab="1" xr2:uid="{8DF146F7-E12E-4970-8C07-847B9F6922D7}"/>
  </bookViews>
  <sheets>
    <sheet name="Stoic and Atomic Arrays" sheetId="1" r:id="rId1"/>
    <sheet name="Flux Lower and Upper Bounds" sheetId="2" r:id="rId2"/>
    <sheet name="Species Lower and Upper Bounds" sheetId="3" r:id="rId3"/>
    <sheet name="c = objective vec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  <c r="M3" i="2"/>
  <c r="M4" i="2"/>
  <c r="M5" i="2"/>
  <c r="M6" i="2"/>
  <c r="M7" i="2"/>
  <c r="M8" i="2"/>
  <c r="M9" i="2"/>
  <c r="M10" i="2"/>
  <c r="M11" i="2"/>
  <c r="M12" i="2"/>
  <c r="M13" i="2"/>
  <c r="M2" i="2"/>
  <c r="L13" i="2"/>
  <c r="N13" i="2"/>
  <c r="N8" i="2"/>
  <c r="N7" i="2"/>
  <c r="N3" i="2"/>
  <c r="N2" i="2"/>
  <c r="N4" i="2"/>
  <c r="L10" i="2"/>
  <c r="L8" i="2"/>
  <c r="L6" i="2"/>
  <c r="L4" i="2"/>
  <c r="N6" i="2"/>
  <c r="N5" i="2"/>
  <c r="H7" i="2"/>
  <c r="H3" i="2"/>
  <c r="H4" i="2"/>
  <c r="H5" i="2"/>
  <c r="H6" i="2"/>
  <c r="H2" i="2"/>
  <c r="L27" i="1" l="1"/>
  <c r="M27" i="1"/>
  <c r="N27" i="1"/>
  <c r="O27" i="1"/>
  <c r="P27" i="1"/>
  <c r="K27" i="1"/>
  <c r="L26" i="1"/>
  <c r="M26" i="1"/>
  <c r="N26" i="1"/>
  <c r="O26" i="1"/>
  <c r="P26" i="1"/>
  <c r="K26" i="1"/>
  <c r="L25" i="1"/>
  <c r="M25" i="1"/>
  <c r="N25" i="1"/>
  <c r="O25" i="1"/>
  <c r="P25" i="1"/>
  <c r="K25" i="1"/>
  <c r="L24" i="1"/>
  <c r="M24" i="1"/>
  <c r="N24" i="1"/>
  <c r="O24" i="1"/>
  <c r="P24" i="1"/>
  <c r="K24" i="1"/>
  <c r="L23" i="1"/>
  <c r="M23" i="1"/>
  <c r="N23" i="1"/>
  <c r="O23" i="1"/>
  <c r="P23" i="1"/>
  <c r="K23" i="1"/>
</calcChain>
</file>

<file path=xl/sharedStrings.xml><?xml version="1.0" encoding="utf-8"?>
<sst xmlns="http://schemas.openxmlformats.org/spreadsheetml/2006/main" count="160" uniqueCount="60">
  <si>
    <t>V1</t>
  </si>
  <si>
    <t>V2</t>
  </si>
  <si>
    <t>V3</t>
  </si>
  <si>
    <t>V4</t>
  </si>
  <si>
    <t>V5</t>
  </si>
  <si>
    <t>V-5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</si>
  <si>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</si>
  <si>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</si>
  <si>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</si>
  <si>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</si>
  <si>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</si>
  <si>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</si>
  <si>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</si>
  <si>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</si>
  <si>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</si>
  <si>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</si>
  <si>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ATP</t>
  </si>
  <si>
    <t>L-citrulline</t>
  </si>
  <si>
    <t>L-aspartate</t>
  </si>
  <si>
    <t>AMP</t>
  </si>
  <si>
    <t>diphosphate</t>
  </si>
  <si>
    <t>2-(Nomega-L-arginino)succinate</t>
  </si>
  <si>
    <t>fumarate</t>
  </si>
  <si>
    <t>L-arginine</t>
  </si>
  <si>
    <t>H2O</t>
  </si>
  <si>
    <t>L-ornithine</t>
  </si>
  <si>
    <t>urea</t>
  </si>
  <si>
    <t>carbamoyl phosphate</t>
  </si>
  <si>
    <t>phosphate</t>
  </si>
  <si>
    <t>NADPH</t>
  </si>
  <si>
    <t>H+</t>
  </si>
  <si>
    <t>O2</t>
  </si>
  <si>
    <t>nitric oxide</t>
  </si>
  <si>
    <t>NADP+</t>
  </si>
  <si>
    <t>C</t>
  </si>
  <si>
    <t>H</t>
  </si>
  <si>
    <t>N</t>
  </si>
  <si>
    <t>O</t>
  </si>
  <si>
    <t>P</t>
  </si>
  <si>
    <t>S</t>
  </si>
  <si>
    <t>Manual Atomic Balance</t>
  </si>
  <si>
    <t>b1 (atp in)</t>
  </si>
  <si>
    <t>b2 (L-aspartate in)</t>
  </si>
  <si>
    <t>b3 (Amp out)</t>
  </si>
  <si>
    <t>b4 (diphosphate out)</t>
  </si>
  <si>
    <t xml:space="preserve">b5 </t>
  </si>
  <si>
    <t>Lower Bound</t>
  </si>
  <si>
    <t>Upper Bound</t>
  </si>
  <si>
    <t>b8 urea out</t>
  </si>
  <si>
    <t>b8 (urea out)</t>
  </si>
  <si>
    <t>Kcat (1/sec)</t>
  </si>
  <si>
    <t>E (umol gDW-1)</t>
  </si>
  <si>
    <t>specified in problem statement&gt;</t>
  </si>
  <si>
    <t>Vmax</t>
  </si>
  <si>
    <t>Carbamoyl phosphate</t>
  </si>
  <si>
    <t>Km(mM) in homo sapiens (range averaged from Brenda)</t>
  </si>
  <si>
    <t>Concentration(M) (from Mammalian iBMK) (From Park et al supplemental)</t>
  </si>
  <si>
    <t xml:space="preserve">Note the Yellow cells could not be found on Brenda or in Park et al therefore I </t>
  </si>
  <si>
    <t>Takes Place in vi</t>
  </si>
  <si>
    <t>Concentration(mM) (from Mammalian iBMK) (From Park et al supplemental)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</si>
</sst>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314D-CEF9-419C-B433-B999A06A64D9}">
  <dimension ref="A1:V39"/>
  <sheetViews>
    <sheetView topLeftCell="B1" workbookViewId="0">
      <selection activeCell="N2" sqref="N2"/>
    </sheetView>
  </sheetViews>
  <sheetFormatPr defaultRowHeight="14.5" x14ac:dyDescent="0.35"/>
  <cols>
    <col min="1" max="1" width="36.1796875" bestFit="1" customWidth="1"/>
    <col min="8" max="8" width="10.26953125" customWidth="1"/>
    <col min="9" max="9" width="16.08984375" bestFit="1" customWidth="1"/>
    <col min="10" max="10" width="20.54296875" bestFit="1" customWidth="1"/>
    <col min="11" max="11" width="18.54296875" bestFit="1" customWidth="1"/>
    <col min="15" max="15" width="11.7265625" bestFit="1" customWidth="1"/>
  </cols>
  <sheetData>
    <row r="1" spans="1:2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6</v>
      </c>
      <c r="N1" t="s">
        <v>7</v>
      </c>
      <c r="O1" t="s">
        <v>49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 x14ac:dyDescent="0.35">
      <c r="A2" s="1" t="s">
        <v>16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 s="1" t="s">
        <v>17</v>
      </c>
      <c r="B3">
        <v>-1</v>
      </c>
      <c r="C3">
        <v>0</v>
      </c>
      <c r="D3">
        <v>0</v>
      </c>
      <c r="E3">
        <v>1</v>
      </c>
      <c r="F3">
        <v>2</v>
      </c>
      <c r="G3">
        <v>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 s="1" t="s">
        <v>18</v>
      </c>
      <c r="B4">
        <v>-1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5">
      <c r="A5" s="1" t="s">
        <v>19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-1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5">
      <c r="A6" s="1" t="s">
        <v>20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5">
      <c r="A7" s="1" t="s">
        <v>21</v>
      </c>
      <c r="B7">
        <v>1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5">
      <c r="A8" s="1" t="s">
        <v>22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5">
      <c r="A9" s="1" t="s">
        <v>23</v>
      </c>
      <c r="B9">
        <v>0</v>
      </c>
      <c r="C9">
        <v>1</v>
      </c>
      <c r="D9">
        <v>-1</v>
      </c>
      <c r="E9">
        <v>0</v>
      </c>
      <c r="F9">
        <v>-2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5">
      <c r="A10" s="1" t="s">
        <v>24</v>
      </c>
      <c r="B10">
        <v>0</v>
      </c>
      <c r="C10">
        <v>0</v>
      </c>
      <c r="D10">
        <v>-1</v>
      </c>
      <c r="E10">
        <v>0</v>
      </c>
      <c r="F10">
        <v>4</v>
      </c>
      <c r="G10">
        <v>-4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-1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5">
      <c r="A11" s="1" t="s">
        <v>25</v>
      </c>
      <c r="B11">
        <v>0</v>
      </c>
      <c r="C11">
        <v>0</v>
      </c>
      <c r="D11">
        <v>1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 s="1" t="s">
        <v>26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 s="1" t="s">
        <v>27</v>
      </c>
      <c r="B13">
        <v>0</v>
      </c>
      <c r="C13">
        <v>0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 s="1" t="s">
        <v>28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-1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-3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22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-3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</row>
    <row r="17" spans="1:22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-4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</row>
    <row r="18" spans="1:22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2</v>
      </c>
      <c r="G18">
        <v>-2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-1</v>
      </c>
      <c r="V18">
        <v>0</v>
      </c>
    </row>
    <row r="19" spans="1:22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3</v>
      </c>
      <c r="G19">
        <v>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-1</v>
      </c>
    </row>
    <row r="21" spans="1:22" x14ac:dyDescent="0.35"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39</v>
      </c>
      <c r="J21" t="s">
        <v>40</v>
      </c>
    </row>
    <row r="22" spans="1:22" x14ac:dyDescent="0.35">
      <c r="A22" s="1" t="s">
        <v>16</v>
      </c>
      <c r="B22">
        <v>10</v>
      </c>
      <c r="C22">
        <v>16</v>
      </c>
      <c r="D22">
        <v>5</v>
      </c>
      <c r="E22">
        <v>13</v>
      </c>
      <c r="F22">
        <v>3</v>
      </c>
      <c r="G22">
        <v>0</v>
      </c>
      <c r="K22" t="s">
        <v>34</v>
      </c>
      <c r="L22" t="s">
        <v>35</v>
      </c>
      <c r="M22" t="s">
        <v>36</v>
      </c>
      <c r="N22" t="s">
        <v>37</v>
      </c>
      <c r="O22" t="s">
        <v>38</v>
      </c>
      <c r="P22" t="s">
        <v>39</v>
      </c>
    </row>
    <row r="23" spans="1:22" x14ac:dyDescent="0.35">
      <c r="A23" s="1" t="s">
        <v>17</v>
      </c>
      <c r="B23">
        <v>6</v>
      </c>
      <c r="C23">
        <v>13</v>
      </c>
      <c r="D23">
        <v>3</v>
      </c>
      <c r="E23">
        <v>3</v>
      </c>
      <c r="F23">
        <v>0</v>
      </c>
      <c r="G23">
        <v>0</v>
      </c>
      <c r="J23" t="s">
        <v>0</v>
      </c>
      <c r="K23">
        <f t="shared" ref="K23:P23" si="0">B27+B25+B26-B24-B23-B22</f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</row>
    <row r="24" spans="1:22" x14ac:dyDescent="0.35">
      <c r="A24" s="1" t="s">
        <v>18</v>
      </c>
      <c r="B24">
        <v>4</v>
      </c>
      <c r="C24">
        <v>7</v>
      </c>
      <c r="D24">
        <v>1</v>
      </c>
      <c r="E24">
        <v>4</v>
      </c>
      <c r="F24">
        <v>0</v>
      </c>
      <c r="G24">
        <v>0</v>
      </c>
      <c r="J24" t="s">
        <v>1</v>
      </c>
      <c r="K24">
        <f t="shared" ref="K24:P24" si="1">B29+B28-B27</f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22" x14ac:dyDescent="0.35">
      <c r="A25" s="1" t="s">
        <v>19</v>
      </c>
      <c r="B25">
        <v>10</v>
      </c>
      <c r="C25">
        <v>14</v>
      </c>
      <c r="D25">
        <v>5</v>
      </c>
      <c r="E25">
        <v>7</v>
      </c>
      <c r="F25">
        <v>1</v>
      </c>
      <c r="G25">
        <v>0</v>
      </c>
      <c r="J25" t="s">
        <v>2</v>
      </c>
      <c r="K25">
        <f t="shared" ref="K25:P25" si="2">B32+B31-B30-B29</f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</row>
    <row r="26" spans="1:22" x14ac:dyDescent="0.35">
      <c r="A26" s="1" t="s">
        <v>20</v>
      </c>
      <c r="B26">
        <v>0</v>
      </c>
      <c r="C26">
        <v>4</v>
      </c>
      <c r="D26">
        <v>0</v>
      </c>
      <c r="E26">
        <v>7</v>
      </c>
      <c r="F26">
        <v>2</v>
      </c>
      <c r="G26">
        <v>0</v>
      </c>
      <c r="J26" t="s">
        <v>3</v>
      </c>
      <c r="K26">
        <f t="shared" ref="K26:P26" si="3">B34-B33-B31+B23</f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</row>
    <row r="27" spans="1:22" x14ac:dyDescent="0.35">
      <c r="A27" s="1" t="s">
        <v>21</v>
      </c>
      <c r="B27">
        <v>10</v>
      </c>
      <c r="C27">
        <v>18</v>
      </c>
      <c r="D27">
        <v>4</v>
      </c>
      <c r="E27">
        <v>6</v>
      </c>
      <c r="F27">
        <v>0</v>
      </c>
      <c r="G27">
        <v>0</v>
      </c>
      <c r="J27" t="s">
        <v>4</v>
      </c>
      <c r="K27">
        <f t="shared" ref="K27:P27" si="4">2*B23-2*B29+4*B30-3*B35-3*B36-4*B37+2*B38+3*B39</f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</row>
    <row r="28" spans="1:22" x14ac:dyDescent="0.35">
      <c r="A28" s="1" t="s">
        <v>22</v>
      </c>
      <c r="B28">
        <v>4</v>
      </c>
      <c r="C28">
        <v>4</v>
      </c>
      <c r="D28">
        <v>0</v>
      </c>
      <c r="E28">
        <v>4</v>
      </c>
      <c r="F28">
        <v>0</v>
      </c>
      <c r="G28">
        <v>0</v>
      </c>
    </row>
    <row r="29" spans="1:22" x14ac:dyDescent="0.35">
      <c r="A29" s="1" t="s">
        <v>23</v>
      </c>
      <c r="B29">
        <v>6</v>
      </c>
      <c r="C29">
        <v>14</v>
      </c>
      <c r="D29">
        <v>4</v>
      </c>
      <c r="E29">
        <v>2</v>
      </c>
      <c r="F29">
        <v>0</v>
      </c>
      <c r="G29">
        <v>0</v>
      </c>
    </row>
    <row r="30" spans="1:22" x14ac:dyDescent="0.35">
      <c r="A30" s="1" t="s">
        <v>24</v>
      </c>
      <c r="B30">
        <v>0</v>
      </c>
      <c r="C30">
        <v>2</v>
      </c>
      <c r="D30">
        <v>0</v>
      </c>
      <c r="E30">
        <v>1</v>
      </c>
      <c r="F30">
        <v>0</v>
      </c>
      <c r="G30">
        <v>0</v>
      </c>
    </row>
    <row r="31" spans="1:22" x14ac:dyDescent="0.35">
      <c r="A31" s="1" t="s">
        <v>25</v>
      </c>
      <c r="B31">
        <v>5</v>
      </c>
      <c r="C31">
        <v>12</v>
      </c>
      <c r="D31">
        <v>2</v>
      </c>
      <c r="E31">
        <v>2</v>
      </c>
      <c r="F31">
        <v>0</v>
      </c>
      <c r="G31">
        <v>0</v>
      </c>
    </row>
    <row r="32" spans="1:22" x14ac:dyDescent="0.35">
      <c r="A32" s="1" t="s">
        <v>26</v>
      </c>
      <c r="B32">
        <v>1</v>
      </c>
      <c r="C32">
        <v>4</v>
      </c>
      <c r="D32">
        <v>2</v>
      </c>
      <c r="E32">
        <v>1</v>
      </c>
      <c r="F32">
        <v>0</v>
      </c>
      <c r="G32">
        <v>0</v>
      </c>
    </row>
    <row r="33" spans="1:7" x14ac:dyDescent="0.35">
      <c r="A33" s="1" t="s">
        <v>27</v>
      </c>
      <c r="B33">
        <v>1</v>
      </c>
      <c r="C33">
        <v>4</v>
      </c>
      <c r="D33">
        <v>1</v>
      </c>
      <c r="E33">
        <v>5</v>
      </c>
      <c r="F33">
        <v>1</v>
      </c>
      <c r="G33">
        <v>0</v>
      </c>
    </row>
    <row r="34" spans="1:7" x14ac:dyDescent="0.35">
      <c r="A34" s="1" t="s">
        <v>28</v>
      </c>
      <c r="B34">
        <v>0</v>
      </c>
      <c r="C34">
        <v>3</v>
      </c>
      <c r="D34">
        <v>0</v>
      </c>
      <c r="E34">
        <v>4</v>
      </c>
      <c r="F34">
        <v>1</v>
      </c>
      <c r="G34">
        <v>0</v>
      </c>
    </row>
    <row r="35" spans="1:7" x14ac:dyDescent="0.35">
      <c r="A35" s="1" t="s">
        <v>29</v>
      </c>
      <c r="B35">
        <v>21</v>
      </c>
      <c r="C35">
        <v>30</v>
      </c>
      <c r="D35">
        <v>7</v>
      </c>
      <c r="E35">
        <v>17</v>
      </c>
      <c r="F35">
        <v>3</v>
      </c>
      <c r="G35">
        <v>0</v>
      </c>
    </row>
    <row r="36" spans="1:7" x14ac:dyDescent="0.35">
      <c r="A36" s="1" t="s">
        <v>30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31</v>
      </c>
      <c r="B37">
        <v>0</v>
      </c>
      <c r="C37">
        <v>0</v>
      </c>
      <c r="D37">
        <v>0</v>
      </c>
      <c r="E37">
        <v>2</v>
      </c>
      <c r="F37">
        <v>0</v>
      </c>
      <c r="G37">
        <v>0</v>
      </c>
    </row>
    <row r="38" spans="1:7" x14ac:dyDescent="0.35">
      <c r="A38" s="1" t="s">
        <v>32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</row>
    <row r="39" spans="1:7" x14ac:dyDescent="0.35">
      <c r="A39" s="1" t="s">
        <v>33</v>
      </c>
      <c r="B39">
        <v>21</v>
      </c>
      <c r="C39">
        <v>29</v>
      </c>
      <c r="D39">
        <v>7</v>
      </c>
      <c r="E39">
        <v>17</v>
      </c>
      <c r="F39">
        <v>3</v>
      </c>
      <c r="G3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1761-1011-4D28-8B89-DAAD792DA9D3}">
  <dimension ref="A1:Q22"/>
  <sheetViews>
    <sheetView tabSelected="1" zoomScale="80" zoomScaleNormal="80" workbookViewId="0">
      <selection activeCell="D8" sqref="D8"/>
    </sheetView>
  </sheetViews>
  <sheetFormatPr defaultRowHeight="14.5" x14ac:dyDescent="0.35"/>
  <cols>
    <col min="1" max="1" width="18.54296875" bestFit="1" customWidth="1"/>
    <col min="2" max="2" width="14.54296875" bestFit="1" customWidth="1"/>
    <col min="3" max="3" width="19.36328125" bestFit="1" customWidth="1"/>
    <col min="4" max="4" width="30.1796875" bestFit="1" customWidth="1"/>
    <col min="5" max="5" width="10.81640625" bestFit="1" customWidth="1"/>
    <col min="6" max="6" width="14.08984375" bestFit="1" customWidth="1"/>
    <col min="10" max="10" width="14.54296875" bestFit="1" customWidth="1"/>
    <col min="11" max="11" width="28.1796875" bestFit="1" customWidth="1"/>
    <col min="12" max="13" width="34.26953125" customWidth="1"/>
    <col min="14" max="14" width="27" customWidth="1"/>
  </cols>
  <sheetData>
    <row r="1" spans="1:17" ht="27" customHeight="1" x14ac:dyDescent="0.35">
      <c r="B1" t="s">
        <v>46</v>
      </c>
      <c r="C1" t="s">
        <v>47</v>
      </c>
      <c r="E1" t="s">
        <v>50</v>
      </c>
      <c r="F1" t="s">
        <v>51</v>
      </c>
      <c r="H1" t="s">
        <v>53</v>
      </c>
      <c r="J1" t="s">
        <v>58</v>
      </c>
      <c r="L1" s="3" t="s">
        <v>56</v>
      </c>
      <c r="M1" s="3" t="s">
        <v>59</v>
      </c>
      <c r="N1" s="2" t="s">
        <v>55</v>
      </c>
      <c r="O1" s="2"/>
      <c r="P1" s="2"/>
      <c r="Q1" s="2"/>
    </row>
    <row r="2" spans="1:17" x14ac:dyDescent="0.35">
      <c r="A2" t="s">
        <v>0</v>
      </c>
      <c r="B2">
        <v>0</v>
      </c>
      <c r="C2">
        <f>H2*(M4/(N4+M4))*(M6/(N6+M6))</f>
        <v>6.9365776817587568</v>
      </c>
      <c r="D2" t="s">
        <v>52</v>
      </c>
      <c r="E2">
        <v>203</v>
      </c>
      <c r="F2">
        <v>0.01</v>
      </c>
      <c r="H2">
        <f>(E2*3600)*(0.01/1000)</f>
        <v>7.3080000000000007</v>
      </c>
      <c r="J2">
        <v>4</v>
      </c>
      <c r="K2" t="s">
        <v>54</v>
      </c>
      <c r="L2" s="4"/>
      <c r="M2" s="4">
        <f>L2*1000</f>
        <v>0</v>
      </c>
      <c r="N2">
        <f>(1.24+0.13)/2</f>
        <v>0.68500000000000005</v>
      </c>
    </row>
    <row r="3" spans="1:17" x14ac:dyDescent="0.35">
      <c r="A3" t="s">
        <v>1</v>
      </c>
      <c r="B3">
        <v>0</v>
      </c>
      <c r="C3">
        <f>H3</f>
        <v>1.242</v>
      </c>
      <c r="E3">
        <v>34.5</v>
      </c>
      <c r="H3">
        <f t="shared" ref="H3:H6" si="0">(E3*3600)*(0.01/1000)</f>
        <v>1.242</v>
      </c>
      <c r="J3">
        <v>4</v>
      </c>
      <c r="K3" t="s">
        <v>25</v>
      </c>
      <c r="L3" s="4"/>
      <c r="M3" s="4">
        <f t="shared" ref="M3:M13" si="1">L3*1000</f>
        <v>0</v>
      </c>
      <c r="N3">
        <f>(0.55+0.36)/2</f>
        <v>0.45500000000000002</v>
      </c>
    </row>
    <row r="4" spans="1:17" x14ac:dyDescent="0.35">
      <c r="A4" t="s">
        <v>2</v>
      </c>
      <c r="B4">
        <v>0</v>
      </c>
      <c r="C4">
        <f>H4*(M8/(N8+M8))</f>
        <v>3.3484508899143048E-2</v>
      </c>
      <c r="E4">
        <v>249</v>
      </c>
      <c r="H4">
        <f t="shared" si="0"/>
        <v>8.9640000000000004</v>
      </c>
      <c r="J4">
        <v>1</v>
      </c>
      <c r="K4" t="s">
        <v>16</v>
      </c>
      <c r="L4">
        <f>4.67*10^-3</f>
        <v>4.6699999999999997E-3</v>
      </c>
      <c r="M4" s="4">
        <f t="shared" si="1"/>
        <v>4.67</v>
      </c>
      <c r="N4">
        <f>(0.44+0.041)/2</f>
        <v>0.24049999999999999</v>
      </c>
    </row>
    <row r="5" spans="1:17" x14ac:dyDescent="0.35">
      <c r="A5" t="s">
        <v>3</v>
      </c>
      <c r="B5">
        <v>0</v>
      </c>
      <c r="C5">
        <f>H5</f>
        <v>3.1716000000000002</v>
      </c>
      <c r="E5">
        <v>88.1</v>
      </c>
      <c r="H5">
        <f t="shared" si="0"/>
        <v>3.1716000000000002</v>
      </c>
      <c r="J5">
        <v>1</v>
      </c>
      <c r="K5" t="s">
        <v>17</v>
      </c>
      <c r="L5" s="4"/>
      <c r="M5" s="4">
        <f t="shared" si="1"/>
        <v>0</v>
      </c>
      <c r="N5">
        <f>0.03</f>
        <v>0.03</v>
      </c>
    </row>
    <row r="6" spans="1:17" x14ac:dyDescent="0.35">
      <c r="A6" t="s">
        <v>4</v>
      </c>
      <c r="B6">
        <v>0</v>
      </c>
      <c r="C6">
        <f>H6*(M13/(N13+M13))</f>
        <v>0.4711219329462446</v>
      </c>
      <c r="E6">
        <v>13.7</v>
      </c>
      <c r="H6">
        <f t="shared" si="0"/>
        <v>0.49320000000000003</v>
      </c>
      <c r="J6">
        <v>1</v>
      </c>
      <c r="K6" t="s">
        <v>18</v>
      </c>
      <c r="L6">
        <f>1.49*10^-2</f>
        <v>1.49E-2</v>
      </c>
      <c r="M6" s="4">
        <f t="shared" si="1"/>
        <v>14.9</v>
      </c>
      <c r="N6">
        <f>0.029</f>
        <v>2.9000000000000001E-2</v>
      </c>
    </row>
    <row r="7" spans="1:17" x14ac:dyDescent="0.35">
      <c r="A7" t="s">
        <v>5</v>
      </c>
      <c r="B7">
        <v>0</v>
      </c>
      <c r="C7">
        <f>H7</f>
        <v>0.49320000000000003</v>
      </c>
      <c r="E7">
        <v>13.7</v>
      </c>
      <c r="H7">
        <f>(E7*3600)*(0.01/1000)</f>
        <v>0.49320000000000003</v>
      </c>
      <c r="J7">
        <v>2</v>
      </c>
      <c r="K7" t="s">
        <v>21</v>
      </c>
      <c r="L7" s="4"/>
      <c r="M7" s="4">
        <f t="shared" si="1"/>
        <v>0</v>
      </c>
      <c r="N7">
        <f>(0.53+0.18)/2</f>
        <v>0.35499999999999998</v>
      </c>
    </row>
    <row r="8" spans="1:17" x14ac:dyDescent="0.35">
      <c r="A8" t="s">
        <v>41</v>
      </c>
      <c r="B8">
        <v>-10</v>
      </c>
      <c r="C8">
        <v>10</v>
      </c>
      <c r="J8">
        <v>3</v>
      </c>
      <c r="K8" t="s">
        <v>23</v>
      </c>
      <c r="L8">
        <f>2.55*10^-4</f>
        <v>2.5500000000000002E-4</v>
      </c>
      <c r="M8" s="4">
        <f t="shared" si="1"/>
        <v>0.255</v>
      </c>
      <c r="N8">
        <f>(136+0.02)/2</f>
        <v>68.010000000000005</v>
      </c>
    </row>
    <row r="9" spans="1:17" x14ac:dyDescent="0.35">
      <c r="A9" t="s">
        <v>42</v>
      </c>
      <c r="B9">
        <v>-10</v>
      </c>
      <c r="C9">
        <v>10</v>
      </c>
      <c r="J9">
        <v>3</v>
      </c>
      <c r="K9" t="s">
        <v>24</v>
      </c>
      <c r="L9" s="4"/>
      <c r="M9" s="4">
        <f t="shared" si="1"/>
        <v>0</v>
      </c>
      <c r="N9" s="4"/>
    </row>
    <row r="10" spans="1:17" x14ac:dyDescent="0.35">
      <c r="A10" t="s">
        <v>43</v>
      </c>
      <c r="B10">
        <v>-10</v>
      </c>
      <c r="C10">
        <v>10</v>
      </c>
      <c r="J10">
        <v>5</v>
      </c>
      <c r="K10" t="s">
        <v>29</v>
      </c>
      <c r="L10">
        <f>6.54*10^-5</f>
        <v>6.5400000000000004E-5</v>
      </c>
      <c r="M10" s="4">
        <f t="shared" si="1"/>
        <v>6.54E-2</v>
      </c>
    </row>
    <row r="11" spans="1:17" x14ac:dyDescent="0.35">
      <c r="A11" t="s">
        <v>44</v>
      </c>
      <c r="B11">
        <v>-10</v>
      </c>
      <c r="C11">
        <v>10</v>
      </c>
      <c r="J11">
        <v>5</v>
      </c>
      <c r="K11" t="s">
        <v>30</v>
      </c>
      <c r="L11" s="4"/>
      <c r="M11" s="4">
        <f t="shared" si="1"/>
        <v>0</v>
      </c>
    </row>
    <row r="12" spans="1:17" x14ac:dyDescent="0.35">
      <c r="A12" t="s">
        <v>45</v>
      </c>
      <c r="B12">
        <v>-10</v>
      </c>
      <c r="C12">
        <v>10</v>
      </c>
      <c r="J12">
        <v>5</v>
      </c>
      <c r="K12" t="s">
        <v>31</v>
      </c>
      <c r="L12" s="4"/>
      <c r="M12" s="4">
        <f t="shared" si="1"/>
        <v>0</v>
      </c>
    </row>
    <row r="13" spans="1:17" x14ac:dyDescent="0.35">
      <c r="A13" t="s">
        <v>6</v>
      </c>
      <c r="B13">
        <v>-10</v>
      </c>
      <c r="C13">
        <v>10</v>
      </c>
      <c r="J13">
        <v>5</v>
      </c>
      <c r="K13" t="s">
        <v>23</v>
      </c>
      <c r="L13">
        <f>2.55*10^-4</f>
        <v>2.5500000000000002E-4</v>
      </c>
      <c r="M13" s="4">
        <f t="shared" si="1"/>
        <v>0.255</v>
      </c>
      <c r="N13">
        <f>(0.022+0.0019)/2</f>
        <v>1.1949999999999999E-2</v>
      </c>
    </row>
    <row r="14" spans="1:17" x14ac:dyDescent="0.35">
      <c r="A14" t="s">
        <v>7</v>
      </c>
      <c r="B14">
        <v>-10</v>
      </c>
      <c r="C14">
        <v>10</v>
      </c>
    </row>
    <row r="15" spans="1:17" x14ac:dyDescent="0.35">
      <c r="A15" t="s">
        <v>8</v>
      </c>
      <c r="B15">
        <v>-10</v>
      </c>
      <c r="C15">
        <v>10</v>
      </c>
    </row>
    <row r="16" spans="1:17" x14ac:dyDescent="0.35">
      <c r="A16" t="s">
        <v>9</v>
      </c>
      <c r="B16">
        <v>-10</v>
      </c>
      <c r="C16">
        <v>10</v>
      </c>
    </row>
    <row r="17" spans="1:11" x14ac:dyDescent="0.35">
      <c r="A17" t="s">
        <v>10</v>
      </c>
      <c r="B17">
        <v>-10</v>
      </c>
      <c r="C17">
        <v>10</v>
      </c>
    </row>
    <row r="18" spans="1:11" ht="43.5" x14ac:dyDescent="0.35">
      <c r="A18" t="s">
        <v>11</v>
      </c>
      <c r="B18">
        <v>-10</v>
      </c>
      <c r="C18">
        <v>10</v>
      </c>
      <c r="K18" s="5" t="s">
        <v>57</v>
      </c>
    </row>
    <row r="19" spans="1:11" x14ac:dyDescent="0.35">
      <c r="A19" t="s">
        <v>12</v>
      </c>
      <c r="B19">
        <v>-10</v>
      </c>
      <c r="C19">
        <v>10</v>
      </c>
    </row>
    <row r="20" spans="1:11" x14ac:dyDescent="0.35">
      <c r="A20" t="s">
        <v>13</v>
      </c>
      <c r="B20">
        <v>-10</v>
      </c>
      <c r="C20">
        <v>10</v>
      </c>
    </row>
    <row r="21" spans="1:11" x14ac:dyDescent="0.35">
      <c r="A21" t="s">
        <v>14</v>
      </c>
      <c r="B21">
        <v>-10</v>
      </c>
      <c r="C21">
        <v>10</v>
      </c>
    </row>
    <row r="22" spans="1:11" x14ac:dyDescent="0.35">
      <c r="A22" t="s">
        <v>15</v>
      </c>
      <c r="B22">
        <v>-10</v>
      </c>
      <c r="C2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5A5F-3B1B-4DA2-AB0E-3865B36A71AD}">
  <dimension ref="A1:C19"/>
  <sheetViews>
    <sheetView workbookViewId="0">
      <selection activeCell="E14" sqref="E14"/>
    </sheetView>
  </sheetViews>
  <sheetFormatPr defaultRowHeight="14.5" x14ac:dyDescent="0.35"/>
  <cols>
    <col min="1" max="1" width="34.08984375" bestFit="1" customWidth="1"/>
    <col min="2" max="2" width="11.81640625" bestFit="1" customWidth="1"/>
    <col min="3" max="3" width="11.90625" bestFit="1" customWidth="1"/>
  </cols>
  <sheetData>
    <row r="1" spans="1:3" x14ac:dyDescent="0.35">
      <c r="B1" t="s">
        <v>46</v>
      </c>
      <c r="C1" t="s">
        <v>47</v>
      </c>
    </row>
    <row r="2" spans="1:3" x14ac:dyDescent="0.35">
      <c r="A2" s="1" t="s">
        <v>16</v>
      </c>
      <c r="B2">
        <v>0</v>
      </c>
      <c r="C2">
        <v>0</v>
      </c>
    </row>
    <row r="3" spans="1:3" x14ac:dyDescent="0.35">
      <c r="A3" s="1" t="s">
        <v>17</v>
      </c>
      <c r="B3">
        <v>0</v>
      </c>
      <c r="C3">
        <v>0</v>
      </c>
    </row>
    <row r="4" spans="1:3" x14ac:dyDescent="0.35">
      <c r="A4" s="1" t="s">
        <v>18</v>
      </c>
      <c r="B4">
        <v>0</v>
      </c>
      <c r="C4">
        <v>0</v>
      </c>
    </row>
    <row r="5" spans="1:3" x14ac:dyDescent="0.35">
      <c r="A5" s="1" t="s">
        <v>19</v>
      </c>
      <c r="B5">
        <v>0</v>
      </c>
      <c r="C5">
        <v>0</v>
      </c>
    </row>
    <row r="6" spans="1:3" x14ac:dyDescent="0.35">
      <c r="A6" s="1" t="s">
        <v>20</v>
      </c>
      <c r="B6">
        <v>0</v>
      </c>
      <c r="C6">
        <v>0</v>
      </c>
    </row>
    <row r="7" spans="1:3" x14ac:dyDescent="0.35">
      <c r="A7" s="1" t="s">
        <v>21</v>
      </c>
      <c r="B7">
        <v>0</v>
      </c>
      <c r="C7">
        <v>0</v>
      </c>
    </row>
    <row r="8" spans="1:3" x14ac:dyDescent="0.35">
      <c r="A8" s="1" t="s">
        <v>22</v>
      </c>
      <c r="B8">
        <v>0</v>
      </c>
      <c r="C8">
        <v>0</v>
      </c>
    </row>
    <row r="9" spans="1:3" x14ac:dyDescent="0.35">
      <c r="A9" s="1" t="s">
        <v>23</v>
      </c>
      <c r="B9">
        <v>0</v>
      </c>
      <c r="C9">
        <v>0</v>
      </c>
    </row>
    <row r="10" spans="1:3" x14ac:dyDescent="0.35">
      <c r="A10" s="1" t="s">
        <v>24</v>
      </c>
      <c r="B10">
        <v>0</v>
      </c>
      <c r="C10">
        <v>0</v>
      </c>
    </row>
    <row r="11" spans="1:3" x14ac:dyDescent="0.35">
      <c r="A11" s="1" t="s">
        <v>25</v>
      </c>
      <c r="B11">
        <v>0</v>
      </c>
      <c r="C11">
        <v>0</v>
      </c>
    </row>
    <row r="12" spans="1:3" x14ac:dyDescent="0.35">
      <c r="A12" s="1" t="s">
        <v>26</v>
      </c>
      <c r="B12">
        <v>0</v>
      </c>
      <c r="C12">
        <v>0</v>
      </c>
    </row>
    <row r="13" spans="1:3" x14ac:dyDescent="0.35">
      <c r="A13" s="1" t="s">
        <v>27</v>
      </c>
      <c r="B13">
        <v>0</v>
      </c>
      <c r="C13">
        <v>0</v>
      </c>
    </row>
    <row r="14" spans="1:3" x14ac:dyDescent="0.35">
      <c r="A14" s="1" t="s">
        <v>28</v>
      </c>
      <c r="B14">
        <v>0</v>
      </c>
      <c r="C14">
        <v>0</v>
      </c>
    </row>
    <row r="15" spans="1:3" x14ac:dyDescent="0.35">
      <c r="A15" s="1" t="s">
        <v>29</v>
      </c>
      <c r="B15">
        <v>0</v>
      </c>
      <c r="C15">
        <v>0</v>
      </c>
    </row>
    <row r="16" spans="1:3" x14ac:dyDescent="0.35">
      <c r="A16" s="1" t="s">
        <v>30</v>
      </c>
      <c r="B16">
        <v>0</v>
      </c>
      <c r="C16">
        <v>0</v>
      </c>
    </row>
    <row r="17" spans="1:3" x14ac:dyDescent="0.35">
      <c r="A17" s="1" t="s">
        <v>31</v>
      </c>
      <c r="B17">
        <v>0</v>
      </c>
      <c r="C17">
        <v>0</v>
      </c>
    </row>
    <row r="18" spans="1:3" x14ac:dyDescent="0.35">
      <c r="A18" s="1" t="s">
        <v>32</v>
      </c>
      <c r="B18">
        <v>0</v>
      </c>
      <c r="C18">
        <v>0</v>
      </c>
    </row>
    <row r="19" spans="1:3" x14ac:dyDescent="0.35">
      <c r="A19" s="1" t="s">
        <v>33</v>
      </c>
      <c r="B19">
        <v>0</v>
      </c>
      <c r="C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4F07-8EB5-4E1C-8A9E-08B3ED7161A2}">
  <dimension ref="A1:B21"/>
  <sheetViews>
    <sheetView workbookViewId="0">
      <selection activeCell="A15" sqref="A15"/>
    </sheetView>
  </sheetViews>
  <sheetFormatPr defaultRowHeight="14.5" x14ac:dyDescent="0.35"/>
  <cols>
    <col min="1" max="1" width="18.54296875" bestFit="1" customWidth="1"/>
  </cols>
  <sheetData>
    <row r="1" spans="1:2" x14ac:dyDescent="0.35">
      <c r="A1" t="s">
        <v>0</v>
      </c>
      <c r="B1">
        <v>0</v>
      </c>
    </row>
    <row r="2" spans="1:2" x14ac:dyDescent="0.35">
      <c r="A2" t="s">
        <v>1</v>
      </c>
      <c r="B2">
        <v>0</v>
      </c>
    </row>
    <row r="3" spans="1:2" x14ac:dyDescent="0.35">
      <c r="A3" t="s">
        <v>2</v>
      </c>
      <c r="B3">
        <v>0</v>
      </c>
    </row>
    <row r="4" spans="1:2" x14ac:dyDescent="0.35">
      <c r="A4" t="s">
        <v>3</v>
      </c>
      <c r="B4">
        <v>0</v>
      </c>
    </row>
    <row r="5" spans="1:2" x14ac:dyDescent="0.35">
      <c r="A5" t="s">
        <v>4</v>
      </c>
      <c r="B5">
        <v>0</v>
      </c>
    </row>
    <row r="6" spans="1:2" x14ac:dyDescent="0.35">
      <c r="A6" t="s">
        <v>5</v>
      </c>
      <c r="B6">
        <v>0</v>
      </c>
    </row>
    <row r="7" spans="1:2" x14ac:dyDescent="0.35">
      <c r="A7" t="s">
        <v>41</v>
      </c>
      <c r="B7">
        <v>0</v>
      </c>
    </row>
    <row r="8" spans="1:2" x14ac:dyDescent="0.35">
      <c r="A8" t="s">
        <v>42</v>
      </c>
      <c r="B8">
        <v>0</v>
      </c>
    </row>
    <row r="9" spans="1:2" x14ac:dyDescent="0.35">
      <c r="A9" t="s">
        <v>43</v>
      </c>
      <c r="B9">
        <v>0</v>
      </c>
    </row>
    <row r="10" spans="1:2" x14ac:dyDescent="0.35">
      <c r="A10" t="s">
        <v>44</v>
      </c>
      <c r="B10">
        <v>0</v>
      </c>
    </row>
    <row r="11" spans="1:2" x14ac:dyDescent="0.35">
      <c r="A11" t="s">
        <v>45</v>
      </c>
      <c r="B11">
        <v>0</v>
      </c>
    </row>
    <row r="12" spans="1:2" x14ac:dyDescent="0.35">
      <c r="A12" t="s">
        <v>6</v>
      </c>
      <c r="B12">
        <v>0</v>
      </c>
    </row>
    <row r="13" spans="1:2" x14ac:dyDescent="0.35">
      <c r="A13" t="s">
        <v>7</v>
      </c>
      <c r="B13">
        <v>0</v>
      </c>
    </row>
    <row r="14" spans="1:2" x14ac:dyDescent="0.35">
      <c r="A14" t="s">
        <v>48</v>
      </c>
      <c r="B14">
        <v>-1</v>
      </c>
    </row>
    <row r="15" spans="1:2" x14ac:dyDescent="0.35">
      <c r="A15" t="s">
        <v>9</v>
      </c>
      <c r="B15">
        <v>0</v>
      </c>
    </row>
    <row r="16" spans="1:2" x14ac:dyDescent="0.35">
      <c r="A16" t="s">
        <v>10</v>
      </c>
      <c r="B16">
        <v>0</v>
      </c>
    </row>
    <row r="17" spans="1:2" x14ac:dyDescent="0.35">
      <c r="A17" t="s">
        <v>11</v>
      </c>
      <c r="B17">
        <v>0</v>
      </c>
    </row>
    <row r="18" spans="1:2" x14ac:dyDescent="0.35">
      <c r="A18" t="s">
        <v>12</v>
      </c>
      <c r="B18">
        <v>0</v>
      </c>
    </row>
    <row r="19" spans="1:2" x14ac:dyDescent="0.35">
      <c r="A19" t="s">
        <v>13</v>
      </c>
      <c r="B19">
        <v>0</v>
      </c>
    </row>
    <row r="20" spans="1:2" x14ac:dyDescent="0.35">
      <c r="A20" t="s">
        <v>14</v>
      </c>
      <c r="B20">
        <v>0</v>
      </c>
    </row>
    <row r="21" spans="1:2" x14ac:dyDescent="0.35">
      <c r="A21" t="s">
        <v>15</v>
      </c>
      <c r="B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Stoic and Atomic Arrays</vt:lpstr>
      <vt:lpstr>Flux Lower and Upper Bounds</vt:lpstr>
      <vt:lpstr>Species Lower and Upper Bounds</vt:lpstr>
      <vt:lpstr>c = objective 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</dc:creator>
  <cp:lastModifiedBy>Andrew</cp:lastModifiedBy>
  <dcterms:created xsi:type="dcterms:W3CDTF">2020-03-12T00:29:05Z</dcterms:created>
  <dcterms:modified xsi:type="dcterms:W3CDTF">2020-04-14T01:44:05Z</dcterms:modified>
</cp:coreProperties>
</file>