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operunion-my.sharepoint.com/personal/andrew_kim_cooper_edu/Documents/Masters/Data_management/Data-extracted/final/binding_energies/analysis/"/>
    </mc:Choice>
  </mc:AlternateContent>
  <xr:revisionPtr revIDLastSave="97" documentId="8_{E94B275E-0929-442D-A4A5-0C04E87FA696}" xr6:coauthVersionLast="47" xr6:coauthVersionMax="47" xr10:uidLastSave="{572EA753-5D5D-4B91-AA44-8BFF6D5E4EFD}"/>
  <bookViews>
    <workbookView xWindow="-15855" yWindow="-6525" windowWidth="15960" windowHeight="12345" xr2:uid="{EDA7B634-E513-433B-9C14-5A6A56187A53}"/>
  </bookViews>
  <sheets>
    <sheet name="FeN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50" i="1"/>
  <c r="J51" i="1"/>
  <c r="I44" i="1"/>
  <c r="K44" i="1" s="1"/>
  <c r="I45" i="1"/>
  <c r="K45" i="1" s="1"/>
  <c r="I46" i="1"/>
  <c r="K46" i="1" s="1"/>
  <c r="I47" i="1"/>
  <c r="K47" i="1" s="1"/>
  <c r="I48" i="1"/>
  <c r="K48" i="1" s="1"/>
  <c r="I49" i="1"/>
  <c r="J49" i="1" s="1"/>
  <c r="I50" i="1"/>
  <c r="K50" i="1" s="1"/>
  <c r="I51" i="1"/>
  <c r="K51" i="1" s="1"/>
  <c r="I52" i="1"/>
  <c r="J52" i="1" s="1"/>
  <c r="I53" i="1"/>
  <c r="J53" i="1" s="1"/>
  <c r="I54" i="1"/>
  <c r="J54" i="1" s="1"/>
  <c r="I55" i="1"/>
  <c r="J55" i="1" s="1"/>
  <c r="I56" i="1"/>
  <c r="K56" i="1" s="1"/>
  <c r="I57" i="1"/>
  <c r="K57" i="1" s="1"/>
  <c r="I43" i="1"/>
  <c r="K43" i="1" s="1"/>
  <c r="I35" i="1"/>
  <c r="J35" i="1" s="1"/>
  <c r="K35" i="1" s="1"/>
  <c r="I36" i="1"/>
  <c r="J36" i="1" s="1"/>
  <c r="K36" i="1" s="1"/>
  <c r="I37" i="1"/>
  <c r="J37" i="1" s="1"/>
  <c r="K37" i="1" s="1"/>
  <c r="I38" i="1"/>
  <c r="I34" i="1"/>
  <c r="H38" i="1"/>
  <c r="J38" i="1" s="1"/>
  <c r="K38" i="1" s="1"/>
  <c r="H37" i="1"/>
  <c r="H36" i="1"/>
  <c r="H35" i="1"/>
  <c r="H34" i="1"/>
  <c r="I28" i="1"/>
  <c r="J28" i="1" s="1"/>
  <c r="K28" i="1" s="1"/>
  <c r="I29" i="1"/>
  <c r="J29" i="1" s="1"/>
  <c r="K29" i="1" s="1"/>
  <c r="I30" i="1"/>
  <c r="I31" i="1"/>
  <c r="I27" i="1"/>
  <c r="H31" i="1"/>
  <c r="J31" i="1" s="1"/>
  <c r="K31" i="1" s="1"/>
  <c r="H30" i="1"/>
  <c r="J30" i="1" s="1"/>
  <c r="K30" i="1" s="1"/>
  <c r="H29" i="1"/>
  <c r="H28" i="1"/>
  <c r="H27" i="1"/>
  <c r="H24" i="1"/>
  <c r="H23" i="1"/>
  <c r="H22" i="1"/>
  <c r="H21" i="1"/>
  <c r="H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0" i="1"/>
  <c r="D39" i="1"/>
  <c r="B40" i="1"/>
  <c r="D40" i="1" s="1"/>
  <c r="B41" i="1"/>
  <c r="D41" i="1" s="1"/>
  <c r="B42" i="1"/>
  <c r="C42" i="1" s="1"/>
  <c r="B43" i="1"/>
  <c r="C43" i="1" s="1"/>
  <c r="B39" i="1"/>
  <c r="C39" i="1" s="1"/>
  <c r="B31" i="1"/>
  <c r="D31" i="1" s="1"/>
  <c r="B32" i="1"/>
  <c r="D32" i="1" s="1"/>
  <c r="B33" i="1"/>
  <c r="D33" i="1" s="1"/>
  <c r="B34" i="1"/>
  <c r="C34" i="1" s="1"/>
  <c r="B30" i="1"/>
  <c r="C30" i="1" s="1"/>
  <c r="C24" i="1"/>
  <c r="D24" i="1"/>
  <c r="D25" i="1"/>
  <c r="D22" i="1"/>
  <c r="D26" i="1" s="1"/>
  <c r="D21" i="1"/>
  <c r="D20" i="1"/>
  <c r="C22" i="1"/>
  <c r="C26" i="1" s="1"/>
  <c r="C21" i="1"/>
  <c r="C25" i="1" s="1"/>
  <c r="C20" i="1"/>
  <c r="B22" i="1"/>
  <c r="B26" i="1" s="1"/>
  <c r="B21" i="1"/>
  <c r="B25" i="1" s="1"/>
  <c r="B20" i="1"/>
  <c r="B24" i="1" s="1"/>
  <c r="K54" i="1" l="1"/>
  <c r="K52" i="1"/>
  <c r="K55" i="1"/>
  <c r="K53" i="1"/>
  <c r="J46" i="1"/>
  <c r="K49" i="1"/>
  <c r="J57" i="1"/>
  <c r="J45" i="1"/>
  <c r="J44" i="1"/>
  <c r="C41" i="1"/>
  <c r="J48" i="1"/>
  <c r="C40" i="1"/>
  <c r="J47" i="1"/>
  <c r="J43" i="1"/>
  <c r="D43" i="1"/>
  <c r="C33" i="1"/>
  <c r="D42" i="1"/>
  <c r="J56" i="1"/>
  <c r="C32" i="1"/>
  <c r="J27" i="1"/>
  <c r="K27" i="1" s="1"/>
  <c r="C31" i="1"/>
  <c r="J34" i="1"/>
  <c r="K34" i="1" s="1"/>
  <c r="D30" i="1"/>
  <c r="D34" i="1"/>
  <c r="D35" i="1" l="1"/>
</calcChain>
</file>

<file path=xl/sharedStrings.xml><?xml version="1.0" encoding="utf-8"?>
<sst xmlns="http://schemas.openxmlformats.org/spreadsheetml/2006/main" count="151" uniqueCount="42">
  <si>
    <t>NaPS</t>
  </si>
  <si>
    <t>Sorbent</t>
  </si>
  <si>
    <t>Solvent</t>
  </si>
  <si>
    <t>Binding Energy</t>
  </si>
  <si>
    <t>Combined Energy</t>
  </si>
  <si>
    <t>Sum Energy</t>
  </si>
  <si>
    <t>Electronic SCF</t>
  </si>
  <si>
    <t>vdw</t>
  </si>
  <si>
    <t>Na2S2</t>
  </si>
  <si>
    <t>FeN4</t>
  </si>
  <si>
    <t>Glyme</t>
  </si>
  <si>
    <t>Na2S4</t>
  </si>
  <si>
    <t>Na2S6</t>
  </si>
  <si>
    <t>Na2S8</t>
  </si>
  <si>
    <t>Na2S</t>
  </si>
  <si>
    <t>PC</t>
  </si>
  <si>
    <t>Vacuum</t>
  </si>
  <si>
    <t>Min Max and Averages (Hartree)</t>
  </si>
  <si>
    <t>min</t>
  </si>
  <si>
    <t>max</t>
  </si>
  <si>
    <t>average</t>
  </si>
  <si>
    <t>vacuum</t>
  </si>
  <si>
    <t>glyme</t>
  </si>
  <si>
    <t>pc</t>
  </si>
  <si>
    <t>Min Max and Averages (kJ/mol)</t>
  </si>
  <si>
    <t>glyme - vacuum</t>
  </si>
  <si>
    <t>energy (H)</t>
  </si>
  <si>
    <t>energy (kJ/mol)</t>
  </si>
  <si>
    <t>% Difference</t>
  </si>
  <si>
    <t>avg</t>
  </si>
  <si>
    <t>PC - vacuum</t>
  </si>
  <si>
    <t>Comparison with Reference (Yang et al.)</t>
  </si>
  <si>
    <t>Yang</t>
  </si>
  <si>
    <t>Vac</t>
  </si>
  <si>
    <t>Diff</t>
  </si>
  <si>
    <t>Yang (eV)</t>
  </si>
  <si>
    <t>Reference</t>
  </si>
  <si>
    <t>% Diff</t>
  </si>
  <si>
    <t>Comparison with Graphene</t>
  </si>
  <si>
    <t>graphene</t>
  </si>
  <si>
    <t>Difference (Hartree)</t>
  </si>
  <si>
    <t>Difference (kJ/mol)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</si>
</sst>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1A74-FDAE-41FB-9591-5D64E9748D05}">
  <dimension ref="A1:K57"/>
  <sheetViews>
    <sheetView tabSelected="1" workbookViewId="0">
      <selection activeCell="J6" sqref="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10" x14ac:dyDescent="0.25">
      <c r="A2" t="s">
        <v>8</v>
      </c>
      <c r="B2" t="s">
        <v>9</v>
      </c>
      <c r="C2" t="s">
        <v>10</v>
      </c>
      <c r="D2">
        <v>4.8394621999999998E-2</v>
      </c>
      <c r="E2">
        <v>-657.22144160000005</v>
      </c>
      <c r="F2">
        <v>-657.173047</v>
      </c>
      <c r="G2" t="b">
        <v>0</v>
      </c>
      <c r="H2" t="b">
        <v>0</v>
      </c>
      <c r="I2">
        <v>3.5819766000000003E-2</v>
      </c>
    </row>
    <row r="3" spans="1:10" x14ac:dyDescent="0.25">
      <c r="A3" t="s">
        <v>11</v>
      </c>
      <c r="B3" t="s">
        <v>9</v>
      </c>
      <c r="C3" t="s">
        <v>10</v>
      </c>
      <c r="D3">
        <v>1.4690745E-2</v>
      </c>
      <c r="E3">
        <v>-677.78846450000003</v>
      </c>
      <c r="F3">
        <v>-677.77377369999999</v>
      </c>
      <c r="G3" t="b">
        <v>0</v>
      </c>
      <c r="H3" t="b">
        <v>0</v>
      </c>
      <c r="I3" s="1">
        <v>1.2915338153220501E-2</v>
      </c>
    </row>
    <row r="4" spans="1:10" x14ac:dyDescent="0.25">
      <c r="A4" t="s">
        <v>12</v>
      </c>
      <c r="B4" t="s">
        <v>9</v>
      </c>
      <c r="C4" t="s">
        <v>10</v>
      </c>
      <c r="D4">
        <v>1.379162E-3</v>
      </c>
      <c r="E4">
        <v>-698.34316160000003</v>
      </c>
      <c r="F4">
        <v>-698.34178250000002</v>
      </c>
      <c r="G4" t="b">
        <v>0</v>
      </c>
      <c r="H4" t="b">
        <v>0</v>
      </c>
      <c r="I4">
        <v>4.6257249999999998E-3</v>
      </c>
    </row>
    <row r="5" spans="1:10" x14ac:dyDescent="0.25">
      <c r="A5" t="s">
        <v>13</v>
      </c>
      <c r="B5" t="s">
        <v>9</v>
      </c>
      <c r="C5" t="s">
        <v>10</v>
      </c>
      <c r="D5">
        <v>-2.7550460000000001E-3</v>
      </c>
      <c r="E5">
        <v>-718.90382899999997</v>
      </c>
      <c r="F5">
        <v>-718.90658410000003</v>
      </c>
      <c r="G5" t="b">
        <v>0</v>
      </c>
      <c r="H5" t="b">
        <v>0</v>
      </c>
      <c r="I5">
        <v>-5.3753810000000003E-3</v>
      </c>
      <c r="J5">
        <f>D5*2625.5</f>
        <v>-7.2333732730000007</v>
      </c>
    </row>
    <row r="6" spans="1:10" x14ac:dyDescent="0.25">
      <c r="A6" t="s">
        <v>14</v>
      </c>
      <c r="B6" t="s">
        <v>9</v>
      </c>
      <c r="C6" t="s">
        <v>10</v>
      </c>
      <c r="D6">
        <v>2.4060126000000001E-2</v>
      </c>
      <c r="E6">
        <v>-646.88051719999999</v>
      </c>
      <c r="F6">
        <v>-646.85645709999994</v>
      </c>
      <c r="G6" t="b">
        <v>1</v>
      </c>
      <c r="H6" t="b">
        <v>0</v>
      </c>
      <c r="I6" s="1">
        <v>2.0067136790544199E-2</v>
      </c>
    </row>
    <row r="7" spans="1:10" x14ac:dyDescent="0.25">
      <c r="A7" t="s">
        <v>8</v>
      </c>
      <c r="B7" t="s">
        <v>9</v>
      </c>
      <c r="C7" t="s">
        <v>15</v>
      </c>
      <c r="D7">
        <v>4.8787314999999998E-2</v>
      </c>
      <c r="E7">
        <v>-657.36357499999997</v>
      </c>
      <c r="F7">
        <v>-657.31478770000001</v>
      </c>
      <c r="G7" t="b">
        <v>0</v>
      </c>
      <c r="H7" t="b">
        <v>0</v>
      </c>
      <c r="I7" s="1">
        <v>2.50637929448203E-2</v>
      </c>
    </row>
    <row r="8" spans="1:10" x14ac:dyDescent="0.25">
      <c r="A8" t="s">
        <v>11</v>
      </c>
      <c r="B8" t="s">
        <v>9</v>
      </c>
      <c r="C8" t="s">
        <v>15</v>
      </c>
      <c r="D8">
        <v>3.0308095E-2</v>
      </c>
      <c r="E8">
        <v>-677.93570139999997</v>
      </c>
      <c r="F8">
        <v>-677.90539330000001</v>
      </c>
      <c r="G8" t="b">
        <v>0</v>
      </c>
      <c r="H8" t="b">
        <v>0</v>
      </c>
      <c r="I8">
        <v>8.5511900000000002E-3</v>
      </c>
    </row>
    <row r="9" spans="1:10" x14ac:dyDescent="0.25">
      <c r="A9" t="s">
        <v>12</v>
      </c>
      <c r="B9" t="s">
        <v>9</v>
      </c>
      <c r="C9" t="s">
        <v>15</v>
      </c>
      <c r="D9">
        <v>2.6910778E-2</v>
      </c>
      <c r="E9">
        <v>-698.48168469999996</v>
      </c>
      <c r="F9">
        <v>-698.45477389999996</v>
      </c>
      <c r="G9" t="b">
        <v>0</v>
      </c>
      <c r="H9" t="b">
        <v>0</v>
      </c>
      <c r="I9" s="1">
        <v>2.7258368959451201E-2</v>
      </c>
    </row>
    <row r="10" spans="1:10" x14ac:dyDescent="0.25">
      <c r="A10" t="s">
        <v>13</v>
      </c>
      <c r="B10" t="s">
        <v>9</v>
      </c>
      <c r="C10" t="s">
        <v>15</v>
      </c>
      <c r="D10">
        <v>4.9606889999999999E-3</v>
      </c>
      <c r="E10">
        <v>-719.03521339999998</v>
      </c>
      <c r="F10">
        <v>-719.03025279999997</v>
      </c>
      <c r="G10" t="b">
        <v>0</v>
      </c>
      <c r="H10" t="b">
        <v>0</v>
      </c>
      <c r="I10">
        <v>4.0959600000000001E-3</v>
      </c>
      <c r="J10" t="s">
        <v>36</v>
      </c>
    </row>
    <row r="11" spans="1:10" x14ac:dyDescent="0.25">
      <c r="A11" t="s">
        <v>14</v>
      </c>
      <c r="B11" t="s">
        <v>9</v>
      </c>
      <c r="C11" t="s">
        <v>15</v>
      </c>
      <c r="D11">
        <v>1.1296030000000001E-3</v>
      </c>
      <c r="E11">
        <v>-647.0171722</v>
      </c>
      <c r="F11">
        <v>-647.01604259999999</v>
      </c>
      <c r="G11" t="b">
        <v>1</v>
      </c>
      <c r="H11" t="b">
        <v>0</v>
      </c>
      <c r="I11" s="1">
        <v>1.2560926863557101E-2</v>
      </c>
      <c r="J11" t="s">
        <v>35</v>
      </c>
    </row>
    <row r="12" spans="1:10" x14ac:dyDescent="0.25">
      <c r="A12" t="s">
        <v>8</v>
      </c>
      <c r="B12" t="s">
        <v>9</v>
      </c>
      <c r="C12" t="s">
        <v>16</v>
      </c>
      <c r="D12">
        <v>6.2219366999999998E-2</v>
      </c>
      <c r="E12">
        <v>-657.16843530000006</v>
      </c>
      <c r="F12">
        <v>-657.10621600000002</v>
      </c>
      <c r="G12" t="b">
        <v>1</v>
      </c>
      <c r="H12" t="b">
        <v>0</v>
      </c>
      <c r="I12" s="1">
        <v>4.2525020226548797E-2</v>
      </c>
      <c r="J12">
        <v>1.3580000000000001</v>
      </c>
    </row>
    <row r="13" spans="1:10" x14ac:dyDescent="0.25">
      <c r="A13" t="s">
        <v>11</v>
      </c>
      <c r="B13" t="s">
        <v>9</v>
      </c>
      <c r="C13" t="s">
        <v>16</v>
      </c>
      <c r="D13">
        <v>3.1469779000000003E-2</v>
      </c>
      <c r="E13">
        <v>-677.74654339999995</v>
      </c>
      <c r="F13">
        <v>-677.71507369999995</v>
      </c>
      <c r="G13" t="b">
        <v>1</v>
      </c>
      <c r="H13" t="b">
        <v>0</v>
      </c>
      <c r="I13" s="1">
        <v>1.6401411215610999E-2</v>
      </c>
      <c r="J13">
        <v>1.0720000000000001</v>
      </c>
    </row>
    <row r="14" spans="1:10" x14ac:dyDescent="0.25">
      <c r="A14" t="s">
        <v>12</v>
      </c>
      <c r="B14" t="s">
        <v>9</v>
      </c>
      <c r="C14" t="s">
        <v>16</v>
      </c>
      <c r="D14">
        <v>1.6790451000000001E-2</v>
      </c>
      <c r="E14">
        <v>-698.2999284</v>
      </c>
      <c r="F14">
        <v>-698.28313800000001</v>
      </c>
      <c r="G14" t="b">
        <v>1</v>
      </c>
      <c r="H14" t="b">
        <v>0</v>
      </c>
      <c r="I14">
        <v>1.0715832E-2</v>
      </c>
      <c r="J14">
        <v>1.1579999999999999</v>
      </c>
    </row>
    <row r="15" spans="1:10" x14ac:dyDescent="0.25">
      <c r="A15" t="s">
        <v>13</v>
      </c>
      <c r="B15" t="s">
        <v>9</v>
      </c>
      <c r="C15" t="s">
        <v>16</v>
      </c>
      <c r="D15">
        <v>1.6297017E-2</v>
      </c>
      <c r="E15">
        <v>-718.85691599999996</v>
      </c>
      <c r="F15">
        <v>-718.84061899999995</v>
      </c>
      <c r="G15" t="b">
        <v>0</v>
      </c>
      <c r="H15" t="b">
        <v>0</v>
      </c>
      <c r="I15" s="1">
        <v>1.6747810108086E-2</v>
      </c>
      <c r="J15">
        <v>1.3520000000000001</v>
      </c>
    </row>
    <row r="16" spans="1:10" x14ac:dyDescent="0.25">
      <c r="A16" t="s">
        <v>14</v>
      </c>
      <c r="B16" t="s">
        <v>9</v>
      </c>
      <c r="C16" t="s">
        <v>16</v>
      </c>
      <c r="D16">
        <v>4.3132174000000002E-2</v>
      </c>
      <c r="E16">
        <v>-646.84266500000001</v>
      </c>
      <c r="F16">
        <v>-646.79953290000003</v>
      </c>
      <c r="G16" t="b">
        <v>1</v>
      </c>
      <c r="H16" t="b">
        <v>0</v>
      </c>
      <c r="I16">
        <v>3.6606155000000001E-2</v>
      </c>
      <c r="J16">
        <v>1.0920000000000001</v>
      </c>
    </row>
    <row r="18" spans="1:11" x14ac:dyDescent="0.25">
      <c r="A18" t="s">
        <v>17</v>
      </c>
      <c r="G18" t="s">
        <v>31</v>
      </c>
    </row>
    <row r="19" spans="1:11" x14ac:dyDescent="0.25">
      <c r="B19" t="s">
        <v>18</v>
      </c>
      <c r="C19" t="s">
        <v>19</v>
      </c>
      <c r="D19" t="s">
        <v>20</v>
      </c>
      <c r="H19" t="s">
        <v>32</v>
      </c>
      <c r="I19" t="s">
        <v>33</v>
      </c>
      <c r="J19" t="s">
        <v>34</v>
      </c>
      <c r="K19" t="s">
        <v>37</v>
      </c>
    </row>
    <row r="20" spans="1:11" x14ac:dyDescent="0.25">
      <c r="A20" t="s">
        <v>21</v>
      </c>
      <c r="B20">
        <f>MIN(D12:D16)</f>
        <v>1.6297017E-2</v>
      </c>
      <c r="C20">
        <f>MAX(D12:D16)</f>
        <v>6.2219366999999998E-2</v>
      </c>
      <c r="D20">
        <f>AVERAGE(D12:D16)</f>
        <v>3.3981757600000002E-2</v>
      </c>
      <c r="G20" t="s">
        <v>8</v>
      </c>
      <c r="H20">
        <f>$J$12*96.485</f>
        <v>131.02663000000001</v>
      </c>
      <c r="I20">
        <f>D12*2625.5</f>
        <v>163.3569480585</v>
      </c>
      <c r="J20">
        <f>I20-H20</f>
        <v>32.330318058499984</v>
      </c>
      <c r="K20">
        <f>J20/H20*100</f>
        <v>24.67461618947231</v>
      </c>
    </row>
    <row r="21" spans="1:11" x14ac:dyDescent="0.25">
      <c r="A21" t="s">
        <v>22</v>
      </c>
      <c r="B21">
        <f>MIN(D2:D6)</f>
        <v>-2.7550460000000001E-3</v>
      </c>
      <c r="C21">
        <f>MAX(D2:D6)</f>
        <v>4.8394621999999998E-2</v>
      </c>
      <c r="D21">
        <f>AVERAGE(D2:D6)</f>
        <v>1.7153921800000003E-2</v>
      </c>
      <c r="G21" t="s">
        <v>11</v>
      </c>
      <c r="H21">
        <f>$J$13*96.485</f>
        <v>103.43192000000001</v>
      </c>
      <c r="I21">
        <f t="shared" ref="I21:I24" si="0">D13*2625.5</f>
        <v>82.623904764500011</v>
      </c>
      <c r="J21">
        <f t="shared" ref="J21:J24" si="1">I21-H21</f>
        <v>-20.808015235499994</v>
      </c>
      <c r="K21">
        <f t="shared" ref="K21:K24" si="2">J21/H21*100</f>
        <v>-20.117595453608512</v>
      </c>
    </row>
    <row r="22" spans="1:11" x14ac:dyDescent="0.25">
      <c r="A22" t="s">
        <v>23</v>
      </c>
      <c r="B22">
        <f>MIN(D7:D11)</f>
        <v>1.1296030000000001E-3</v>
      </c>
      <c r="C22">
        <f>MAX(D7:D11)</f>
        <v>4.8787314999999998E-2</v>
      </c>
      <c r="D22">
        <f>AVERAGE(D7:D11)</f>
        <v>2.2419296000000002E-2</v>
      </c>
      <c r="G22" t="s">
        <v>12</v>
      </c>
      <c r="H22">
        <f>$J$14*96.485</f>
        <v>111.72962999999999</v>
      </c>
      <c r="I22">
        <f t="shared" si="0"/>
        <v>44.083329100500002</v>
      </c>
      <c r="J22">
        <f t="shared" si="1"/>
        <v>-67.646300899499977</v>
      </c>
      <c r="K22">
        <f t="shared" si="2"/>
        <v>-60.544638785163784</v>
      </c>
    </row>
    <row r="23" spans="1:11" x14ac:dyDescent="0.25">
      <c r="A23" t="s">
        <v>24</v>
      </c>
      <c r="G23" t="s">
        <v>13</v>
      </c>
      <c r="H23">
        <f>$J$15*96.485</f>
        <v>130.44772</v>
      </c>
      <c r="I23">
        <f t="shared" si="0"/>
        <v>42.787818133500004</v>
      </c>
      <c r="J23">
        <f t="shared" si="1"/>
        <v>-87.659901866500007</v>
      </c>
      <c r="K23">
        <f t="shared" si="2"/>
        <v>-67.199259493765013</v>
      </c>
    </row>
    <row r="24" spans="1:11" x14ac:dyDescent="0.25">
      <c r="A24" t="s">
        <v>21</v>
      </c>
      <c r="B24">
        <f>B20*2625.5</f>
        <v>42.787818133500004</v>
      </c>
      <c r="C24">
        <f t="shared" ref="C24:D24" si="3">C20*2625.5</f>
        <v>163.3569480585</v>
      </c>
      <c r="D24">
        <f t="shared" si="3"/>
        <v>89.2191045788</v>
      </c>
      <c r="G24" t="s">
        <v>14</v>
      </c>
      <c r="H24">
        <f>$J$16*96.485</f>
        <v>105.36162</v>
      </c>
      <c r="I24">
        <f t="shared" si="0"/>
        <v>113.243522837</v>
      </c>
      <c r="J24">
        <f t="shared" si="1"/>
        <v>7.8819028369999984</v>
      </c>
      <c r="K24">
        <f t="shared" si="2"/>
        <v>7.4808102200782391</v>
      </c>
    </row>
    <row r="25" spans="1:11" x14ac:dyDescent="0.25">
      <c r="A25" t="s">
        <v>22</v>
      </c>
      <c r="B25">
        <f t="shared" ref="B25:D26" si="4">B21*2625.5</f>
        <v>-7.2333732730000007</v>
      </c>
      <c r="C25">
        <f t="shared" si="4"/>
        <v>127.06008006099999</v>
      </c>
      <c r="D25">
        <f t="shared" si="4"/>
        <v>45.037621685900007</v>
      </c>
    </row>
    <row r="26" spans="1:11" x14ac:dyDescent="0.25">
      <c r="A26" t="s">
        <v>23</v>
      </c>
      <c r="B26">
        <f t="shared" si="4"/>
        <v>2.9657726765000003</v>
      </c>
      <c r="C26">
        <f t="shared" si="4"/>
        <v>128.09109553249999</v>
      </c>
      <c r="D26">
        <f t="shared" si="4"/>
        <v>58.861861648000001</v>
      </c>
      <c r="H26" t="s">
        <v>32</v>
      </c>
      <c r="I26" t="s">
        <v>10</v>
      </c>
      <c r="J26" t="s">
        <v>34</v>
      </c>
      <c r="K26" t="s">
        <v>37</v>
      </c>
    </row>
    <row r="27" spans="1:11" x14ac:dyDescent="0.25">
      <c r="G27" t="s">
        <v>8</v>
      </c>
      <c r="H27">
        <f>$J$12*96.485</f>
        <v>131.02663000000001</v>
      </c>
      <c r="I27">
        <f>D2*2625.5</f>
        <v>127.06008006099999</v>
      </c>
      <c r="J27">
        <f>I27-H27</f>
        <v>-3.9665499390000178</v>
      </c>
      <c r="K27">
        <f>J27/H27*100</f>
        <v>-3.0272853228385843</v>
      </c>
    </row>
    <row r="28" spans="1:11" x14ac:dyDescent="0.25">
      <c r="A28" t="s">
        <v>25</v>
      </c>
      <c r="G28" t="s">
        <v>11</v>
      </c>
      <c r="H28">
        <f>$J$13*96.485</f>
        <v>103.43192000000001</v>
      </c>
      <c r="I28">
        <f t="shared" ref="I28:I31" si="5">D3*2625.5</f>
        <v>38.5705509975</v>
      </c>
      <c r="J28">
        <f t="shared" ref="J28:J31" si="6">I28-H28</f>
        <v>-64.861369002499998</v>
      </c>
      <c r="K28">
        <f t="shared" ref="K28:K31" si="7">J28/H28*100</f>
        <v>-62.709238117691321</v>
      </c>
    </row>
    <row r="29" spans="1:11" x14ac:dyDescent="0.25">
      <c r="B29" t="s">
        <v>26</v>
      </c>
      <c r="C29" t="s">
        <v>27</v>
      </c>
      <c r="D29" t="s">
        <v>28</v>
      </c>
      <c r="G29" t="s">
        <v>12</v>
      </c>
      <c r="H29">
        <f>$J$14*96.485</f>
        <v>111.72962999999999</v>
      </c>
      <c r="I29">
        <f t="shared" si="5"/>
        <v>3.6209898309999997</v>
      </c>
      <c r="J29">
        <f t="shared" si="6"/>
        <v>-108.10864016899998</v>
      </c>
      <c r="K29">
        <f t="shared" si="7"/>
        <v>-96.759149895153143</v>
      </c>
    </row>
    <row r="30" spans="1:11" x14ac:dyDescent="0.25">
      <c r="A30" t="s">
        <v>8</v>
      </c>
      <c r="B30">
        <f>D2-D12</f>
        <v>-1.3824744999999999E-2</v>
      </c>
      <c r="C30">
        <f>B30*2625.5</f>
        <v>-36.296867997500001</v>
      </c>
      <c r="D30">
        <f>B30/D12*100</f>
        <v>-22.219359769442846</v>
      </c>
      <c r="G30" t="s">
        <v>13</v>
      </c>
      <c r="H30">
        <f>$J$15*96.485</f>
        <v>130.44772</v>
      </c>
      <c r="I30">
        <f t="shared" si="5"/>
        <v>-7.2333732730000007</v>
      </c>
      <c r="J30">
        <f t="shared" si="6"/>
        <v>-137.68109327300002</v>
      </c>
      <c r="K30">
        <f t="shared" si="7"/>
        <v>-105.54503618231121</v>
      </c>
    </row>
    <row r="31" spans="1:11" x14ac:dyDescent="0.25">
      <c r="A31" t="s">
        <v>11</v>
      </c>
      <c r="B31">
        <f t="shared" ref="B31:B34" si="8">D3-D13</f>
        <v>-1.6779034000000005E-2</v>
      </c>
      <c r="C31">
        <f t="shared" ref="C31:C34" si="9">B31*2625.5</f>
        <v>-44.053353767000011</v>
      </c>
      <c r="D31">
        <f t="shared" ref="D31:D34" si="10">B31/D13*100</f>
        <v>-53.317927653702313</v>
      </c>
      <c r="G31" t="s">
        <v>14</v>
      </c>
      <c r="H31">
        <f>$J$16*96.485</f>
        <v>105.36162</v>
      </c>
      <c r="I31">
        <f t="shared" si="5"/>
        <v>63.169860813</v>
      </c>
      <c r="J31">
        <f t="shared" si="6"/>
        <v>-42.191759187000002</v>
      </c>
      <c r="K31">
        <f t="shared" si="7"/>
        <v>-40.044713802805994</v>
      </c>
    </row>
    <row r="32" spans="1:11" x14ac:dyDescent="0.25">
      <c r="A32" t="s">
        <v>12</v>
      </c>
      <c r="B32">
        <f t="shared" si="8"/>
        <v>-1.5411289000000002E-2</v>
      </c>
      <c r="C32">
        <f t="shared" si="9"/>
        <v>-40.462339269500006</v>
      </c>
      <c r="D32">
        <f t="shared" si="10"/>
        <v>-91.786033621133825</v>
      </c>
    </row>
    <row r="33" spans="1:11" x14ac:dyDescent="0.25">
      <c r="A33" t="s">
        <v>13</v>
      </c>
      <c r="B33">
        <f t="shared" si="8"/>
        <v>-1.9052063000000001E-2</v>
      </c>
      <c r="C33">
        <f t="shared" si="9"/>
        <v>-50.021191406500002</v>
      </c>
      <c r="D33">
        <f t="shared" si="10"/>
        <v>-116.90521645771126</v>
      </c>
      <c r="H33" t="s">
        <v>32</v>
      </c>
      <c r="I33" t="s">
        <v>15</v>
      </c>
      <c r="J33" t="s">
        <v>34</v>
      </c>
      <c r="K33" t="s">
        <v>37</v>
      </c>
    </row>
    <row r="34" spans="1:11" x14ac:dyDescent="0.25">
      <c r="A34" t="s">
        <v>14</v>
      </c>
      <c r="B34">
        <f t="shared" si="8"/>
        <v>-1.9072048000000001E-2</v>
      </c>
      <c r="C34">
        <f t="shared" si="9"/>
        <v>-50.073662024000001</v>
      </c>
      <c r="D34">
        <f t="shared" si="10"/>
        <v>-44.217683068792219</v>
      </c>
      <c r="G34" t="s">
        <v>8</v>
      </c>
      <c r="H34">
        <f>$J$12*96.485</f>
        <v>131.02663000000001</v>
      </c>
      <c r="I34">
        <f>D7*2625.5</f>
        <v>128.09109553249999</v>
      </c>
      <c r="J34">
        <f>I34-H34</f>
        <v>-2.9355344675000197</v>
      </c>
      <c r="K34">
        <f>J34/H34*100</f>
        <v>-2.2404105695918606</v>
      </c>
    </row>
    <row r="35" spans="1:11" x14ac:dyDescent="0.25">
      <c r="C35" t="s">
        <v>29</v>
      </c>
      <c r="D35">
        <f>AVERAGE(D30:D34)</f>
        <v>-65.689244114156494</v>
      </c>
      <c r="G35" t="s">
        <v>11</v>
      </c>
      <c r="H35">
        <f>$J$13*96.485</f>
        <v>103.43192000000001</v>
      </c>
      <c r="I35">
        <f t="shared" ref="I35:I38" si="11">D8*2625.5</f>
        <v>79.573903422499995</v>
      </c>
      <c r="J35">
        <f t="shared" ref="J35:J38" si="12">I35-H35</f>
        <v>-23.85801657750001</v>
      </c>
      <c r="K35">
        <f t="shared" ref="K35:K38" si="13">J35/H35*100</f>
        <v>-23.066396309282482</v>
      </c>
    </row>
    <row r="36" spans="1:11" x14ac:dyDescent="0.25">
      <c r="G36" t="s">
        <v>12</v>
      </c>
      <c r="H36">
        <f>$J$14*96.485</f>
        <v>111.72962999999999</v>
      </c>
      <c r="I36">
        <f t="shared" si="11"/>
        <v>70.654247639000005</v>
      </c>
      <c r="J36">
        <f t="shared" si="12"/>
        <v>-41.075382360999981</v>
      </c>
      <c r="K36">
        <f t="shared" si="13"/>
        <v>-36.763195547143567</v>
      </c>
    </row>
    <row r="37" spans="1:11" x14ac:dyDescent="0.25">
      <c r="A37" t="s">
        <v>30</v>
      </c>
      <c r="G37" t="s">
        <v>13</v>
      </c>
      <c r="H37">
        <f>$J$15*96.485</f>
        <v>130.44772</v>
      </c>
      <c r="I37">
        <f t="shared" si="11"/>
        <v>13.024288969500001</v>
      </c>
      <c r="J37">
        <f t="shared" si="12"/>
        <v>-117.4234310305</v>
      </c>
      <c r="K37">
        <f t="shared" si="13"/>
        <v>-90.015702099277775</v>
      </c>
    </row>
    <row r="38" spans="1:11" x14ac:dyDescent="0.25">
      <c r="B38" t="s">
        <v>26</v>
      </c>
      <c r="C38" t="s">
        <v>27</v>
      </c>
      <c r="D38" t="s">
        <v>28</v>
      </c>
      <c r="G38" t="s">
        <v>14</v>
      </c>
      <c r="H38">
        <f>$J$16*96.485</f>
        <v>105.36162</v>
      </c>
      <c r="I38">
        <f t="shared" si="11"/>
        <v>2.9657726765000003</v>
      </c>
      <c r="J38">
        <f t="shared" si="12"/>
        <v>-102.39584732350001</v>
      </c>
      <c r="K38">
        <f t="shared" si="13"/>
        <v>-97.185148940857218</v>
      </c>
    </row>
    <row r="39" spans="1:11" x14ac:dyDescent="0.25">
      <c r="A39" t="s">
        <v>8</v>
      </c>
      <c r="B39">
        <f>D7-D12</f>
        <v>-1.3432052E-2</v>
      </c>
      <c r="C39">
        <f>B39*2625.5</f>
        <v>-35.265852525999996</v>
      </c>
      <c r="D39">
        <f>B39/D12*100</f>
        <v>-21.588217057881671</v>
      </c>
    </row>
    <row r="40" spans="1:11" x14ac:dyDescent="0.25">
      <c r="A40" t="s">
        <v>11</v>
      </c>
      <c r="B40">
        <f t="shared" ref="B40:B43" si="14">D8-D13</f>
        <v>-1.1616840000000031E-3</v>
      </c>
      <c r="C40">
        <f t="shared" ref="C40:C43" si="15">B40*2625.5</f>
        <v>-3.0500013420000083</v>
      </c>
      <c r="D40">
        <f t="shared" ref="D40:D43" si="16">B40/D13*100</f>
        <v>-3.6914272578781153</v>
      </c>
    </row>
    <row r="41" spans="1:11" x14ac:dyDescent="0.25">
      <c r="A41" t="s">
        <v>12</v>
      </c>
      <c r="B41">
        <f t="shared" si="14"/>
        <v>1.0120326999999998E-2</v>
      </c>
      <c r="C41">
        <f t="shared" si="15"/>
        <v>26.570918538499996</v>
      </c>
      <c r="D41">
        <f t="shared" si="16"/>
        <v>60.274301148908968</v>
      </c>
      <c r="G41" t="s">
        <v>38</v>
      </c>
    </row>
    <row r="42" spans="1:11" x14ac:dyDescent="0.25">
      <c r="A42" t="s">
        <v>13</v>
      </c>
      <c r="B42">
        <f t="shared" si="14"/>
        <v>-1.1336328E-2</v>
      </c>
      <c r="C42">
        <f t="shared" si="15"/>
        <v>-29.763529163999998</v>
      </c>
      <c r="D42">
        <f t="shared" si="16"/>
        <v>-69.560754584719405</v>
      </c>
      <c r="G42" t="s">
        <v>0</v>
      </c>
      <c r="H42" t="s">
        <v>2</v>
      </c>
      <c r="I42" t="s">
        <v>40</v>
      </c>
      <c r="J42" t="s">
        <v>41</v>
      </c>
      <c r="K42" t="s">
        <v>28</v>
      </c>
    </row>
    <row r="43" spans="1:11" x14ac:dyDescent="0.25">
      <c r="A43" t="s">
        <v>14</v>
      </c>
      <c r="B43">
        <f t="shared" si="14"/>
        <v>-4.2002571000000002E-2</v>
      </c>
      <c r="C43">
        <f t="shared" si="15"/>
        <v>-110.27775016050001</v>
      </c>
      <c r="D43">
        <f t="shared" si="16"/>
        <v>-97.38106639373197</v>
      </c>
      <c r="G43" t="s">
        <v>8</v>
      </c>
      <c r="H43" t="s">
        <v>10</v>
      </c>
      <c r="I43">
        <f>D2-I2</f>
        <v>1.2574855999999995E-2</v>
      </c>
      <c r="J43">
        <f>I43*2625.5</f>
        <v>33.015284427999987</v>
      </c>
      <c r="K43">
        <f>I43/I2*100</f>
        <v>35.105913310544786</v>
      </c>
    </row>
    <row r="44" spans="1:11" x14ac:dyDescent="0.25">
      <c r="C44" t="s">
        <v>29</v>
      </c>
      <c r="D44">
        <v>76.905700550000006</v>
      </c>
      <c r="G44" t="s">
        <v>11</v>
      </c>
      <c r="H44" t="s">
        <v>10</v>
      </c>
      <c r="I44">
        <f t="shared" ref="I44:I57" si="17">D3-I3</f>
        <v>1.7754068467794992E-3</v>
      </c>
      <c r="J44">
        <f t="shared" ref="J44:J57" si="18">I44*2625.5</f>
        <v>4.661330676219575</v>
      </c>
      <c r="K44">
        <f t="shared" ref="K44:K57" si="19">I44/I3*100</f>
        <v>13.746499129306908</v>
      </c>
    </row>
    <row r="45" spans="1:11" x14ac:dyDescent="0.25">
      <c r="G45" t="s">
        <v>12</v>
      </c>
      <c r="H45" t="s">
        <v>10</v>
      </c>
      <c r="I45">
        <f t="shared" si="17"/>
        <v>-3.2465630000000001E-3</v>
      </c>
      <c r="J45">
        <f t="shared" si="18"/>
        <v>-8.523851156500001</v>
      </c>
      <c r="K45">
        <f t="shared" si="19"/>
        <v>-70.18495479087062</v>
      </c>
    </row>
    <row r="46" spans="1:11" x14ac:dyDescent="0.25">
      <c r="G46" t="s">
        <v>13</v>
      </c>
      <c r="H46" t="s">
        <v>10</v>
      </c>
      <c r="I46">
        <f t="shared" si="17"/>
        <v>2.6203350000000001E-3</v>
      </c>
      <c r="J46">
        <f t="shared" si="18"/>
        <v>6.8796895425000004</v>
      </c>
      <c r="K46">
        <f t="shared" si="19"/>
        <v>-48.74696323851277</v>
      </c>
    </row>
    <row r="47" spans="1:11" x14ac:dyDescent="0.25">
      <c r="G47" t="s">
        <v>14</v>
      </c>
      <c r="H47" t="s">
        <v>10</v>
      </c>
      <c r="I47">
        <f t="shared" si="17"/>
        <v>3.9929892094558023E-3</v>
      </c>
      <c r="J47">
        <f t="shared" si="18"/>
        <v>10.483593169426209</v>
      </c>
      <c r="K47">
        <f t="shared" si="19"/>
        <v>19.898151146990394</v>
      </c>
    </row>
    <row r="48" spans="1:11" x14ac:dyDescent="0.25">
      <c r="G48" t="s">
        <v>8</v>
      </c>
      <c r="H48" t="s">
        <v>15</v>
      </c>
      <c r="I48">
        <f t="shared" si="17"/>
        <v>2.3723522055179698E-2</v>
      </c>
      <c r="J48">
        <f t="shared" si="18"/>
        <v>62.286107155874298</v>
      </c>
      <c r="K48">
        <f t="shared" si="19"/>
        <v>94.652561595161188</v>
      </c>
    </row>
    <row r="49" spans="7:11" x14ac:dyDescent="0.25">
      <c r="G49" t="s">
        <v>11</v>
      </c>
      <c r="H49" t="s">
        <v>15</v>
      </c>
      <c r="I49">
        <f t="shared" si="17"/>
        <v>2.1756905E-2</v>
      </c>
      <c r="J49">
        <f t="shared" si="18"/>
        <v>57.122754077499998</v>
      </c>
      <c r="K49">
        <f t="shared" si="19"/>
        <v>254.4313130687074</v>
      </c>
    </row>
    <row r="50" spans="7:11" x14ac:dyDescent="0.25">
      <c r="G50" t="s">
        <v>12</v>
      </c>
      <c r="H50" t="s">
        <v>15</v>
      </c>
      <c r="I50">
        <f t="shared" si="17"/>
        <v>-3.4759095945120083E-4</v>
      </c>
      <c r="J50">
        <f t="shared" si="18"/>
        <v>-0.91260006403912775</v>
      </c>
      <c r="K50">
        <f t="shared" si="19"/>
        <v>-1.2751715261036622</v>
      </c>
    </row>
    <row r="51" spans="7:11" x14ac:dyDescent="0.25">
      <c r="G51" t="s">
        <v>13</v>
      </c>
      <c r="H51" t="s">
        <v>15</v>
      </c>
      <c r="I51">
        <f t="shared" si="17"/>
        <v>8.6472899999999984E-4</v>
      </c>
      <c r="J51">
        <f t="shared" si="18"/>
        <v>2.2703459894999996</v>
      </c>
      <c r="K51">
        <f t="shared" si="19"/>
        <v>21.11175402103536</v>
      </c>
    </row>
    <row r="52" spans="7:11" x14ac:dyDescent="0.25">
      <c r="G52" t="s">
        <v>14</v>
      </c>
      <c r="H52" t="s">
        <v>15</v>
      </c>
      <c r="I52">
        <f t="shared" si="17"/>
        <v>-1.1431323863557101E-2</v>
      </c>
      <c r="J52">
        <f t="shared" si="18"/>
        <v>-30.012940803769169</v>
      </c>
      <c r="K52">
        <f t="shared" si="19"/>
        <v>-91.007009177982667</v>
      </c>
    </row>
    <row r="53" spans="7:11" x14ac:dyDescent="0.25">
      <c r="G53" t="s">
        <v>8</v>
      </c>
      <c r="H53" t="s">
        <v>16</v>
      </c>
      <c r="I53">
        <f t="shared" si="17"/>
        <v>1.96943467734512E-2</v>
      </c>
      <c r="J53">
        <f t="shared" si="18"/>
        <v>51.707507453696124</v>
      </c>
      <c r="K53">
        <f t="shared" si="19"/>
        <v>46.312374852571672</v>
      </c>
    </row>
    <row r="54" spans="7:11" x14ac:dyDescent="0.25">
      <c r="G54" t="s">
        <v>11</v>
      </c>
      <c r="H54" t="s">
        <v>16</v>
      </c>
      <c r="I54">
        <f t="shared" si="17"/>
        <v>1.5068367784389004E-2</v>
      </c>
      <c r="J54">
        <f t="shared" si="18"/>
        <v>39.56199961791333</v>
      </c>
      <c r="K54">
        <f t="shared" si="19"/>
        <v>91.872385774016848</v>
      </c>
    </row>
    <row r="55" spans="7:11" x14ac:dyDescent="0.25">
      <c r="G55" t="s">
        <v>12</v>
      </c>
      <c r="H55" t="s">
        <v>16</v>
      </c>
      <c r="I55">
        <f t="shared" si="17"/>
        <v>6.0746190000000016E-3</v>
      </c>
      <c r="J55">
        <f t="shared" si="18"/>
        <v>15.948912184500005</v>
      </c>
      <c r="K55">
        <f t="shared" si="19"/>
        <v>56.68826274991995</v>
      </c>
    </row>
    <row r="56" spans="7:11" x14ac:dyDescent="0.25">
      <c r="G56" t="s">
        <v>13</v>
      </c>
      <c r="H56" t="s">
        <v>16</v>
      </c>
      <c r="I56">
        <f t="shared" si="17"/>
        <v>-4.507931080859999E-4</v>
      </c>
      <c r="J56">
        <f t="shared" si="18"/>
        <v>-1.1835573052797927</v>
      </c>
      <c r="K56">
        <f t="shared" si="19"/>
        <v>-2.691654044180694</v>
      </c>
    </row>
    <row r="57" spans="7:11" x14ac:dyDescent="0.25">
      <c r="G57" t="s">
        <v>14</v>
      </c>
      <c r="H57" t="s">
        <v>16</v>
      </c>
      <c r="I57">
        <f t="shared" si="17"/>
        <v>6.526019000000001E-3</v>
      </c>
      <c r="J57">
        <f t="shared" si="18"/>
        <v>17.134062884500004</v>
      </c>
      <c r="K57">
        <f t="shared" si="19"/>
        <v>17.827654939449392</v>
      </c>
    </row>
  </sheetData>
  <pageMargins left="0.7" right="0.7" top="0.75" bottom="0.75" header="0.3" footer="0.3"/>
  <ignoredErrors>
    <ignoredError sqref="B20:B22 C20:C22 D20:D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Kim</dc:creator>
  <cp:lastModifiedBy>Andrew Kim</cp:lastModifiedBy>
  <dcterms:created xsi:type="dcterms:W3CDTF">2025-01-16T01:05:28Z</dcterms:created>
  <dcterms:modified xsi:type="dcterms:W3CDTF">2025-01-26T02:47:27Z</dcterms:modified>
</cp:coreProperties>
</file>