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ooperunion-my.sharepoint.com/personal/andrew_kim_cooper_edu/Documents/Masters/Data_management/Data-extracted/final/binding_energies/analysis/"/>
    </mc:Choice>
  </mc:AlternateContent>
  <xr:revisionPtr revIDLastSave="75" documentId="8_{ABACA77F-3CC9-4387-A0D9-9D639C8530BD}" xr6:coauthVersionLast="47" xr6:coauthVersionMax="47" xr10:uidLastSave="{7A27D9E1-2A57-4081-AA9F-8A1B0B4AB3F8}"/>
  <bookViews>
    <workbookView xWindow="-15870" yWindow="-6645" windowWidth="15990" windowHeight="24720" xr2:uid="{B932BFBF-E403-4325-BA3F-1888D90858FA}"/>
  </bookViews>
  <sheets>
    <sheet name="FeN4_vdw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1" l="1"/>
  <c r="K17" i="1"/>
  <c r="D17" i="1"/>
  <c r="K4" i="1"/>
  <c r="Q45" i="1"/>
  <c r="Q48" i="1"/>
  <c r="Q49" i="1"/>
  <c r="Q57" i="1"/>
  <c r="O44" i="1"/>
  <c r="Q44" i="1" s="1"/>
  <c r="O45" i="1"/>
  <c r="O46" i="1"/>
  <c r="Q46" i="1" s="1"/>
  <c r="O47" i="1"/>
  <c r="Q47" i="1" s="1"/>
  <c r="O48" i="1"/>
  <c r="P48" i="1" s="1"/>
  <c r="O49" i="1"/>
  <c r="O50" i="1"/>
  <c r="Q50" i="1" s="1"/>
  <c r="O51" i="1"/>
  <c r="Q51" i="1" s="1"/>
  <c r="O52" i="1"/>
  <c r="Q52" i="1" s="1"/>
  <c r="O53" i="1"/>
  <c r="Q53" i="1" s="1"/>
  <c r="O54" i="1"/>
  <c r="P54" i="1" s="1"/>
  <c r="O55" i="1"/>
  <c r="Q55" i="1" s="1"/>
  <c r="O56" i="1"/>
  <c r="Q56" i="1" s="1"/>
  <c r="O57" i="1"/>
  <c r="O43" i="1"/>
  <c r="Q43" i="1" s="1"/>
  <c r="P44" i="1"/>
  <c r="H38" i="1"/>
  <c r="H37" i="1"/>
  <c r="H36" i="1"/>
  <c r="H35" i="1"/>
  <c r="H34" i="1"/>
  <c r="H31" i="1"/>
  <c r="H30" i="1"/>
  <c r="H29" i="1"/>
  <c r="H28" i="1"/>
  <c r="H27" i="1"/>
  <c r="H22" i="1"/>
  <c r="H24" i="1"/>
  <c r="H23" i="1"/>
  <c r="H21" i="1"/>
  <c r="H20" i="1"/>
  <c r="I57" i="1"/>
  <c r="J57" i="1" s="1"/>
  <c r="I56" i="1"/>
  <c r="K56" i="1" s="1"/>
  <c r="I55" i="1"/>
  <c r="J55" i="1" s="1"/>
  <c r="I54" i="1"/>
  <c r="J54" i="1" s="1"/>
  <c r="I53" i="1"/>
  <c r="K53" i="1" s="1"/>
  <c r="I52" i="1"/>
  <c r="K52" i="1" s="1"/>
  <c r="I51" i="1"/>
  <c r="K51" i="1" s="1"/>
  <c r="I50" i="1"/>
  <c r="J50" i="1" s="1"/>
  <c r="I49" i="1"/>
  <c r="K49" i="1" s="1"/>
  <c r="I48" i="1"/>
  <c r="K48" i="1" s="1"/>
  <c r="I47" i="1"/>
  <c r="K47" i="1" s="1"/>
  <c r="I46" i="1"/>
  <c r="K46" i="1" s="1"/>
  <c r="I45" i="1"/>
  <c r="K45" i="1" s="1"/>
  <c r="J44" i="1"/>
  <c r="I44" i="1"/>
  <c r="K44" i="1" s="1"/>
  <c r="I43" i="1"/>
  <c r="J43" i="1" s="1"/>
  <c r="I38" i="1"/>
  <c r="I37" i="1"/>
  <c r="J37" i="1" s="1"/>
  <c r="K37" i="1" s="1"/>
  <c r="I36" i="1"/>
  <c r="J36" i="1" s="1"/>
  <c r="K36" i="1" s="1"/>
  <c r="I35" i="1"/>
  <c r="I34" i="1"/>
  <c r="J34" i="1" s="1"/>
  <c r="K34" i="1" s="1"/>
  <c r="I31" i="1"/>
  <c r="I30" i="1"/>
  <c r="I29" i="1"/>
  <c r="I28" i="1"/>
  <c r="I27" i="1"/>
  <c r="J27" i="1" s="1"/>
  <c r="K27" i="1" s="1"/>
  <c r="I24" i="1"/>
  <c r="I23" i="1"/>
  <c r="I22" i="1"/>
  <c r="I21" i="1"/>
  <c r="I20" i="1"/>
  <c r="J20" i="1" s="1"/>
  <c r="K20" i="1" s="1"/>
  <c r="B43" i="1"/>
  <c r="D43" i="1" s="1"/>
  <c r="B42" i="1"/>
  <c r="D42" i="1" s="1"/>
  <c r="C41" i="1"/>
  <c r="B41" i="1"/>
  <c r="D41" i="1" s="1"/>
  <c r="B40" i="1"/>
  <c r="D40" i="1" s="1"/>
  <c r="C39" i="1"/>
  <c r="B39" i="1"/>
  <c r="D39" i="1" s="1"/>
  <c r="B34" i="1"/>
  <c r="D34" i="1" s="1"/>
  <c r="B33" i="1"/>
  <c r="D33" i="1" s="1"/>
  <c r="B32" i="1"/>
  <c r="D32" i="1" s="1"/>
  <c r="B31" i="1"/>
  <c r="C31" i="1" s="1"/>
  <c r="B30" i="1"/>
  <c r="C30" i="1" s="1"/>
  <c r="C26" i="1"/>
  <c r="B26" i="1"/>
  <c r="D22" i="1"/>
  <c r="D26" i="1" s="1"/>
  <c r="C22" i="1"/>
  <c r="B22" i="1"/>
  <c r="D21" i="1"/>
  <c r="D25" i="1" s="1"/>
  <c r="C21" i="1"/>
  <c r="C25" i="1" s="1"/>
  <c r="B21" i="1"/>
  <c r="B25" i="1" s="1"/>
  <c r="D20" i="1"/>
  <c r="D24" i="1" s="1"/>
  <c r="C20" i="1"/>
  <c r="C24" i="1" s="1"/>
  <c r="B20" i="1"/>
  <c r="B24" i="1" s="1"/>
  <c r="K59" i="1" l="1"/>
  <c r="J45" i="1"/>
  <c r="J53" i="1"/>
  <c r="D31" i="1"/>
  <c r="C32" i="1"/>
  <c r="C43" i="1"/>
  <c r="J49" i="1"/>
  <c r="K57" i="1"/>
  <c r="Q54" i="1"/>
  <c r="Q59" i="1" s="1"/>
  <c r="C33" i="1"/>
  <c r="P47" i="1"/>
  <c r="P46" i="1"/>
  <c r="P43" i="1"/>
  <c r="P55" i="1"/>
  <c r="P52" i="1"/>
  <c r="P56" i="1"/>
  <c r="P50" i="1"/>
  <c r="P45" i="1"/>
  <c r="P49" i="1"/>
  <c r="P53" i="1"/>
  <c r="P57" i="1"/>
  <c r="P51" i="1"/>
  <c r="J38" i="1"/>
  <c r="K38" i="1" s="1"/>
  <c r="J35" i="1"/>
  <c r="K35" i="1" s="1"/>
  <c r="J31" i="1"/>
  <c r="K31" i="1" s="1"/>
  <c r="J30" i="1"/>
  <c r="K30" i="1" s="1"/>
  <c r="J29" i="1"/>
  <c r="K29" i="1" s="1"/>
  <c r="J28" i="1"/>
  <c r="K28" i="1" s="1"/>
  <c r="J24" i="1"/>
  <c r="K24" i="1" s="1"/>
  <c r="J22" i="1"/>
  <c r="K22" i="1" s="1"/>
  <c r="J23" i="1"/>
  <c r="K23" i="1" s="1"/>
  <c r="J21" i="1"/>
  <c r="K21" i="1" s="1"/>
  <c r="K54" i="1"/>
  <c r="K58" i="1" s="1"/>
  <c r="K55" i="1"/>
  <c r="J47" i="1"/>
  <c r="K43" i="1"/>
  <c r="J46" i="1"/>
  <c r="K50" i="1"/>
  <c r="J48" i="1"/>
  <c r="J52" i="1"/>
  <c r="J56" i="1"/>
  <c r="J51" i="1"/>
  <c r="C34" i="1"/>
  <c r="C40" i="1"/>
  <c r="D30" i="1"/>
  <c r="D35" i="1" s="1"/>
  <c r="C42" i="1"/>
  <c r="Q58" i="1" l="1"/>
</calcChain>
</file>

<file path=xl/sharedStrings.xml><?xml version="1.0" encoding="utf-8"?>
<sst xmlns="http://schemas.openxmlformats.org/spreadsheetml/2006/main" count="195" uniqueCount="46">
  <si>
    <t>NaPS</t>
  </si>
  <si>
    <t>Sorbent</t>
  </si>
  <si>
    <t>Solvent</t>
  </si>
  <si>
    <t>Binding Energy</t>
  </si>
  <si>
    <t>Combined Energy</t>
  </si>
  <si>
    <t>Sum Energy</t>
  </si>
  <si>
    <t>Electronic SCF</t>
  </si>
  <si>
    <t>vdw</t>
  </si>
  <si>
    <t>Na2S2</t>
  </si>
  <si>
    <t>FeN4_vdw</t>
  </si>
  <si>
    <t>PC</t>
  </si>
  <si>
    <t>Glyme</t>
  </si>
  <si>
    <t>Vacuum</t>
  </si>
  <si>
    <t>Na2S4</t>
  </si>
  <si>
    <t>Na2S6</t>
  </si>
  <si>
    <t>Na2S8</t>
  </si>
  <si>
    <t>Na2S</t>
  </si>
  <si>
    <t>Min Max and Averages (Hartree)</t>
  </si>
  <si>
    <t>min</t>
  </si>
  <si>
    <t>max</t>
  </si>
  <si>
    <t>average</t>
  </si>
  <si>
    <t>vacuum</t>
  </si>
  <si>
    <t>glyme</t>
  </si>
  <si>
    <t>pc</t>
  </si>
  <si>
    <t>Min Max and Averages (kJ/mol)</t>
  </si>
  <si>
    <t>glyme - vacuum</t>
  </si>
  <si>
    <t>energy (H)</t>
  </si>
  <si>
    <t>energy (kJ/mol)</t>
  </si>
  <si>
    <t>% Difference</t>
  </si>
  <si>
    <t>avg</t>
  </si>
  <si>
    <t>PC - vacuum</t>
  </si>
  <si>
    <t>graphene</t>
  </si>
  <si>
    <t>FeN4 no vdW</t>
  </si>
  <si>
    <t>Reference</t>
  </si>
  <si>
    <t>Yang (eV)</t>
  </si>
  <si>
    <t>Comparison with Reference (Yang et al.)</t>
  </si>
  <si>
    <t>Yang</t>
  </si>
  <si>
    <t>Vac</t>
  </si>
  <si>
    <t>Diff</t>
  </si>
  <si>
    <t>% Diff</t>
  </si>
  <si>
    <t>Difference (Hartree)</t>
  </si>
  <si>
    <t>Difference (kJ/mol)</t>
  </si>
  <si>
    <t>Comparison with no vdW</t>
  </si>
  <si>
    <t>Comparison with graphene</t>
  </si>
  <si>
    <t>std</t>
  </si>
  <si>
    <t>Na2S8-mobile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</si>
</sst>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4E3BD-24A3-4236-89AE-2D989E2512EB}">
  <dimension ref="A1:Q59"/>
  <sheetViews>
    <sheetView tabSelected="1" workbookViewId="0">
      <selection activeCell="L18" sqref="L18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32</v>
      </c>
      <c r="J1" t="s">
        <v>31</v>
      </c>
    </row>
    <row r="2" spans="1:11" x14ac:dyDescent="0.25">
      <c r="A2" t="s">
        <v>8</v>
      </c>
      <c r="B2" t="s">
        <v>9</v>
      </c>
      <c r="C2" t="s">
        <v>11</v>
      </c>
      <c r="D2">
        <v>7.2074481288154801E-2</v>
      </c>
      <c r="E2">
        <v>-657.33973124351598</v>
      </c>
      <c r="F2">
        <v>-657.26765676222794</v>
      </c>
      <c r="G2" t="b">
        <v>0</v>
      </c>
      <c r="H2" t="b">
        <v>1</v>
      </c>
      <c r="I2">
        <v>4.8394621999999998E-2</v>
      </c>
      <c r="J2">
        <v>4.2988471E-2</v>
      </c>
    </row>
    <row r="3" spans="1:11" x14ac:dyDescent="0.25">
      <c r="A3" t="s">
        <v>13</v>
      </c>
      <c r="B3" t="s">
        <v>9</v>
      </c>
      <c r="C3" t="s">
        <v>11</v>
      </c>
      <c r="D3">
        <v>4.5060773185923601E-2</v>
      </c>
      <c r="E3">
        <v>-677.917349867035</v>
      </c>
      <c r="F3">
        <v>-677.87228909384896</v>
      </c>
      <c r="G3" t="b">
        <v>0</v>
      </c>
      <c r="H3" t="b">
        <v>1</v>
      </c>
      <c r="I3">
        <v>1.4690745E-2</v>
      </c>
      <c r="J3">
        <v>2.6070029827110298E-2</v>
      </c>
    </row>
    <row r="4" spans="1:11" x14ac:dyDescent="0.25">
      <c r="A4" t="s">
        <v>14</v>
      </c>
      <c r="B4" t="s">
        <v>9</v>
      </c>
      <c r="C4" t="s">
        <v>11</v>
      </c>
      <c r="D4">
        <v>1.64962765805967E-2</v>
      </c>
      <c r="E4">
        <v>-698.46117934733002</v>
      </c>
      <c r="F4">
        <v>-698.44468307074999</v>
      </c>
      <c r="G4" t="b">
        <v>0</v>
      </c>
      <c r="H4" t="b">
        <v>1</v>
      </c>
      <c r="I4">
        <v>1.379162E-3</v>
      </c>
      <c r="J4">
        <v>1.6569319242421401E-2</v>
      </c>
      <c r="K4">
        <f>D4*2625.5</f>
        <v>43.310974162356636</v>
      </c>
    </row>
    <row r="5" spans="1:11" x14ac:dyDescent="0.25">
      <c r="A5" t="s">
        <v>15</v>
      </c>
      <c r="B5" t="s">
        <v>9</v>
      </c>
      <c r="C5" t="s">
        <v>11</v>
      </c>
      <c r="D5">
        <v>4.3083439387487397E-2</v>
      </c>
      <c r="E5">
        <v>-719.032473334305</v>
      </c>
      <c r="F5">
        <v>-718.98938989491796</v>
      </c>
      <c r="G5" t="b">
        <v>0</v>
      </c>
      <c r="H5" t="b">
        <v>1</v>
      </c>
      <c r="I5">
        <v>-2.7550460000000001E-3</v>
      </c>
      <c r="J5">
        <v>2.74601139536798E-2</v>
      </c>
    </row>
    <row r="6" spans="1:11" x14ac:dyDescent="0.25">
      <c r="A6" t="s">
        <v>16</v>
      </c>
      <c r="B6" t="s">
        <v>9</v>
      </c>
      <c r="C6" t="s">
        <v>11</v>
      </c>
      <c r="D6">
        <v>4.3257276408894499E-2</v>
      </c>
      <c r="E6">
        <v>-646.99658371564897</v>
      </c>
      <c r="F6">
        <v>-646.95332643924098</v>
      </c>
      <c r="G6" t="b">
        <v>0</v>
      </c>
      <c r="H6" t="b">
        <v>1</v>
      </c>
      <c r="I6">
        <v>2.4060126000000001E-2</v>
      </c>
      <c r="J6">
        <v>4.1878628000000001E-2</v>
      </c>
    </row>
    <row r="7" spans="1:11" x14ac:dyDescent="0.25">
      <c r="A7" t="s">
        <v>8</v>
      </c>
      <c r="B7" t="s">
        <v>9</v>
      </c>
      <c r="C7" t="s">
        <v>10</v>
      </c>
      <c r="D7">
        <v>7.2090308917154206E-2</v>
      </c>
      <c r="E7">
        <v>-657.48656960858102</v>
      </c>
      <c r="F7">
        <v>-657.41447929966398</v>
      </c>
      <c r="G7" t="b">
        <v>0</v>
      </c>
      <c r="H7" t="b">
        <v>1</v>
      </c>
      <c r="I7">
        <v>4.8787314999999998E-2</v>
      </c>
      <c r="J7">
        <v>4.4099059000000003E-2</v>
      </c>
    </row>
    <row r="8" spans="1:11" x14ac:dyDescent="0.25">
      <c r="A8" t="s">
        <v>13</v>
      </c>
      <c r="B8" t="s">
        <v>9</v>
      </c>
      <c r="C8" t="s">
        <v>10</v>
      </c>
      <c r="D8">
        <v>5.5763662291155897E-2</v>
      </c>
      <c r="E8">
        <v>-678.06783935733495</v>
      </c>
      <c r="F8">
        <v>-678.01207569504402</v>
      </c>
      <c r="G8" t="b">
        <v>0</v>
      </c>
      <c r="H8" t="b">
        <v>1</v>
      </c>
      <c r="I8">
        <v>3.0308095E-2</v>
      </c>
      <c r="J8">
        <v>2.8686619999999999E-2</v>
      </c>
    </row>
    <row r="9" spans="1:11" x14ac:dyDescent="0.25">
      <c r="A9" t="s">
        <v>14</v>
      </c>
      <c r="B9" t="s">
        <v>9</v>
      </c>
      <c r="C9" t="s">
        <v>10</v>
      </c>
      <c r="D9">
        <v>6.2870824678043294E-2</v>
      </c>
      <c r="E9">
        <v>-698.61062051579995</v>
      </c>
      <c r="F9">
        <v>-698.54774969112202</v>
      </c>
      <c r="G9" t="b">
        <v>0</v>
      </c>
      <c r="H9" t="b">
        <v>1</v>
      </c>
      <c r="I9">
        <v>2.6910778E-2</v>
      </c>
      <c r="J9">
        <v>4.2280538999999999E-2</v>
      </c>
    </row>
    <row r="10" spans="1:11" x14ac:dyDescent="0.25">
      <c r="A10" t="s">
        <v>15</v>
      </c>
      <c r="B10" t="s">
        <v>9</v>
      </c>
      <c r="C10" t="s">
        <v>10</v>
      </c>
      <c r="D10">
        <v>3.6483125952258798E-2</v>
      </c>
      <c r="E10">
        <v>-719.17994135371396</v>
      </c>
      <c r="F10">
        <v>-719.14345822776204</v>
      </c>
      <c r="G10" t="b">
        <v>0</v>
      </c>
      <c r="H10" t="b">
        <v>1</v>
      </c>
      <c r="I10">
        <v>4.9606889999999999E-3</v>
      </c>
      <c r="J10">
        <v>3.6186072999999999E-2</v>
      </c>
      <c r="K10" t="s">
        <v>33</v>
      </c>
    </row>
    <row r="11" spans="1:11" x14ac:dyDescent="0.25">
      <c r="A11" t="s">
        <v>16</v>
      </c>
      <c r="B11" t="s">
        <v>9</v>
      </c>
      <c r="C11" t="s">
        <v>10</v>
      </c>
      <c r="D11">
        <v>2.9792514474706801E-2</v>
      </c>
      <c r="E11">
        <v>-647.14691917512005</v>
      </c>
      <c r="F11">
        <v>-647.11712666064602</v>
      </c>
      <c r="G11" t="b">
        <v>0</v>
      </c>
      <c r="H11" t="b">
        <v>1</v>
      </c>
      <c r="I11">
        <v>1.1296030000000001E-3</v>
      </c>
      <c r="J11">
        <v>2.0557901293500401E-2</v>
      </c>
      <c r="K11" t="s">
        <v>34</v>
      </c>
    </row>
    <row r="12" spans="1:11" x14ac:dyDescent="0.25">
      <c r="A12" t="s">
        <v>8</v>
      </c>
      <c r="B12" t="s">
        <v>9</v>
      </c>
      <c r="C12" t="s">
        <v>12</v>
      </c>
      <c r="D12">
        <v>8.4563008594273001E-2</v>
      </c>
      <c r="E12">
        <v>-657.28522299524104</v>
      </c>
      <c r="F12">
        <v>-657.200659986647</v>
      </c>
      <c r="G12" t="b">
        <v>1</v>
      </c>
      <c r="H12" t="b">
        <v>1</v>
      </c>
      <c r="I12">
        <v>6.2219366999999998E-2</v>
      </c>
      <c r="J12">
        <v>6.0308859859446701E-2</v>
      </c>
      <c r="K12">
        <v>1.3580000000000001</v>
      </c>
    </row>
    <row r="13" spans="1:11" x14ac:dyDescent="0.25">
      <c r="A13" t="s">
        <v>13</v>
      </c>
      <c r="B13" t="s">
        <v>9</v>
      </c>
      <c r="C13" t="s">
        <v>12</v>
      </c>
      <c r="D13">
        <v>5.8575294919478403E-2</v>
      </c>
      <c r="E13">
        <v>-677.87121666197095</v>
      </c>
      <c r="F13">
        <v>-677.81264136705204</v>
      </c>
      <c r="G13" t="b">
        <v>1</v>
      </c>
      <c r="H13" t="b">
        <v>1</v>
      </c>
      <c r="I13">
        <v>3.1469779000000003E-2</v>
      </c>
      <c r="J13">
        <v>4.0599466067874297E-2</v>
      </c>
      <c r="K13">
        <v>1.0720000000000001</v>
      </c>
    </row>
    <row r="14" spans="1:11" x14ac:dyDescent="0.25">
      <c r="A14" t="s">
        <v>14</v>
      </c>
      <c r="B14" t="s">
        <v>9</v>
      </c>
      <c r="C14" t="s">
        <v>12</v>
      </c>
      <c r="D14">
        <v>4.3548747223326197E-2</v>
      </c>
      <c r="E14">
        <v>-698.428930366293</v>
      </c>
      <c r="F14">
        <v>-698.38538161907002</v>
      </c>
      <c r="G14" t="b">
        <v>1</v>
      </c>
      <c r="H14" t="b">
        <v>1</v>
      </c>
      <c r="I14">
        <v>1.6790451000000001E-2</v>
      </c>
      <c r="J14">
        <v>3.7585252999999999E-2</v>
      </c>
      <c r="K14">
        <v>1.1579999999999999</v>
      </c>
    </row>
    <row r="15" spans="1:11" x14ac:dyDescent="0.25">
      <c r="A15" t="s">
        <v>15</v>
      </c>
      <c r="B15" t="s">
        <v>9</v>
      </c>
      <c r="C15" t="s">
        <v>12</v>
      </c>
      <c r="D15">
        <v>3.5587947275189401E-2</v>
      </c>
      <c r="E15">
        <v>-718.99632028539099</v>
      </c>
      <c r="F15">
        <v>-718.96073233811501</v>
      </c>
      <c r="G15" t="b">
        <v>1</v>
      </c>
      <c r="H15" t="b">
        <v>1</v>
      </c>
      <c r="I15">
        <v>1.6297017E-2</v>
      </c>
      <c r="J15">
        <v>3.3730093699318703E-2</v>
      </c>
      <c r="K15">
        <v>1.3520000000000001</v>
      </c>
    </row>
    <row r="16" spans="1:11" x14ac:dyDescent="0.25">
      <c r="A16" t="s">
        <v>16</v>
      </c>
      <c r="B16" t="s">
        <v>9</v>
      </c>
      <c r="C16" t="s">
        <v>12</v>
      </c>
      <c r="D16">
        <v>5.8585854245279699E-2</v>
      </c>
      <c r="E16">
        <v>-646.95223334821196</v>
      </c>
      <c r="F16">
        <v>-646.89364749396702</v>
      </c>
      <c r="G16" t="b">
        <v>1</v>
      </c>
      <c r="H16" t="b">
        <v>1</v>
      </c>
      <c r="I16">
        <v>4.3132174000000002E-2</v>
      </c>
      <c r="J16">
        <v>5.1772269314255902E-2</v>
      </c>
      <c r="K16">
        <v>1.0920000000000001</v>
      </c>
    </row>
    <row r="17" spans="1:12" x14ac:dyDescent="0.25">
      <c r="A17" t="s">
        <v>45</v>
      </c>
      <c r="B17" t="s">
        <v>9</v>
      </c>
      <c r="C17" t="s">
        <v>12</v>
      </c>
      <c r="D17">
        <f>F17-E17</f>
        <v>9.0077199999996083E-2</v>
      </c>
      <c r="E17" s="1">
        <v>-719.05702740000004</v>
      </c>
      <c r="F17" s="1">
        <v>-718.96695020000004</v>
      </c>
      <c r="G17" t="b">
        <v>1</v>
      </c>
      <c r="H17" t="b">
        <v>1</v>
      </c>
      <c r="J17">
        <v>3.3730093699318703E-2</v>
      </c>
      <c r="K17">
        <f>(D17-J17)/J17*100</f>
        <v>167.05291957672654</v>
      </c>
      <c r="L17">
        <f>(D17-D15)/D15*100</f>
        <v>153.11153605871101</v>
      </c>
    </row>
    <row r="18" spans="1:12" x14ac:dyDescent="0.25">
      <c r="A18" t="s">
        <v>17</v>
      </c>
      <c r="G18" t="s">
        <v>35</v>
      </c>
    </row>
    <row r="19" spans="1:12" x14ac:dyDescent="0.25">
      <c r="B19" t="s">
        <v>18</v>
      </c>
      <c r="C19" t="s">
        <v>19</v>
      </c>
      <c r="D19" t="s">
        <v>20</v>
      </c>
      <c r="H19" t="s">
        <v>36</v>
      </c>
      <c r="I19" t="s">
        <v>37</v>
      </c>
      <c r="J19" t="s">
        <v>38</v>
      </c>
      <c r="K19" t="s">
        <v>39</v>
      </c>
    </row>
    <row r="20" spans="1:12" x14ac:dyDescent="0.25">
      <c r="A20" t="s">
        <v>21</v>
      </c>
      <c r="B20">
        <f>MIN(D12:D16)</f>
        <v>3.5587947275189401E-2</v>
      </c>
      <c r="C20">
        <f>MAX(D12:D16)</f>
        <v>8.4563008594273001E-2</v>
      </c>
      <c r="D20">
        <f>AVERAGE(D12:D16)</f>
        <v>5.6172170451509337E-2</v>
      </c>
      <c r="G20" t="s">
        <v>8</v>
      </c>
      <c r="H20">
        <f>$K$12*96.485</f>
        <v>131.02663000000001</v>
      </c>
      <c r="I20">
        <f>D12*2625.5</f>
        <v>222.02017906426377</v>
      </c>
      <c r="J20">
        <f>I20-H20</f>
        <v>90.99354906426376</v>
      </c>
      <c r="K20">
        <f>J20/H20*100</f>
        <v>69.446607200584907</v>
      </c>
    </row>
    <row r="21" spans="1:12" x14ac:dyDescent="0.25">
      <c r="A21" t="s">
        <v>22</v>
      </c>
      <c r="B21">
        <f>MIN(D2:D6)</f>
        <v>1.64962765805967E-2</v>
      </c>
      <c r="C21">
        <f>MAX(D2:D6)</f>
        <v>7.2074481288154801E-2</v>
      </c>
      <c r="D21">
        <f>AVERAGE(D2:D6)</f>
        <v>4.3994449370211408E-2</v>
      </c>
      <c r="G21" t="s">
        <v>13</v>
      </c>
      <c r="H21">
        <f>$K$13*96.485</f>
        <v>103.43192000000001</v>
      </c>
      <c r="I21">
        <f t="shared" ref="I21:I24" si="0">D13*2625.5</f>
        <v>153.78943681109055</v>
      </c>
      <c r="J21">
        <f t="shared" ref="J21:J24" si="1">I21-H21</f>
        <v>50.357516811090548</v>
      </c>
      <c r="K21">
        <f t="shared" ref="K21:K24" si="2">J21/H21*100</f>
        <v>48.686630598262646</v>
      </c>
    </row>
    <row r="22" spans="1:12" x14ac:dyDescent="0.25">
      <c r="A22" t="s">
        <v>23</v>
      </c>
      <c r="B22">
        <f>MIN(D7:D11)</f>
        <v>2.9792514474706801E-2</v>
      </c>
      <c r="C22">
        <f>MAX(D7:D11)</f>
        <v>7.2090308917154206E-2</v>
      </c>
      <c r="D22">
        <f>AVERAGE(D7:D11)</f>
        <v>5.1400087262663798E-2</v>
      </c>
      <c r="G22" t="s">
        <v>14</v>
      </c>
      <c r="H22">
        <f>$K$14*96.485</f>
        <v>111.72962999999999</v>
      </c>
      <c r="I22">
        <f t="shared" si="0"/>
        <v>114.33723583484293</v>
      </c>
      <c r="J22">
        <f t="shared" si="1"/>
        <v>2.6076058348429427</v>
      </c>
      <c r="K22">
        <f t="shared" si="2"/>
        <v>2.3338534593222433</v>
      </c>
    </row>
    <row r="23" spans="1:12" x14ac:dyDescent="0.25">
      <c r="A23" t="s">
        <v>24</v>
      </c>
      <c r="G23" t="s">
        <v>15</v>
      </c>
      <c r="H23">
        <f>$K$15*96.485</f>
        <v>130.44772</v>
      </c>
      <c r="I23">
        <f t="shared" si="0"/>
        <v>93.436155571009778</v>
      </c>
      <c r="J23">
        <f t="shared" si="1"/>
        <v>-37.011564428990226</v>
      </c>
      <c r="K23">
        <f t="shared" si="2"/>
        <v>-28.372718533516895</v>
      </c>
    </row>
    <row r="24" spans="1:12" x14ac:dyDescent="0.25">
      <c r="A24" t="s">
        <v>21</v>
      </c>
      <c r="B24">
        <f>B20*2625.5</f>
        <v>93.436155571009778</v>
      </c>
      <c r="C24">
        <f t="shared" ref="C24:D24" si="3">C20*2625.5</f>
        <v>222.02017906426377</v>
      </c>
      <c r="D24">
        <f t="shared" si="3"/>
        <v>147.48003352043776</v>
      </c>
      <c r="G24" t="s">
        <v>16</v>
      </c>
      <c r="H24">
        <f>$K$16*96.485</f>
        <v>105.36162</v>
      </c>
      <c r="I24">
        <f t="shared" si="0"/>
        <v>153.81716032098186</v>
      </c>
      <c r="J24">
        <f t="shared" si="1"/>
        <v>48.455540320981854</v>
      </c>
      <c r="K24">
        <f t="shared" si="2"/>
        <v>45.989744957397058</v>
      </c>
    </row>
    <row r="25" spans="1:12" x14ac:dyDescent="0.25">
      <c r="A25" t="s">
        <v>22</v>
      </c>
      <c r="B25">
        <f t="shared" ref="B25:D26" si="4">B21*2625.5</f>
        <v>43.310974162356636</v>
      </c>
      <c r="C25">
        <f t="shared" si="4"/>
        <v>189.23155062205043</v>
      </c>
      <c r="D25">
        <f t="shared" si="4"/>
        <v>115.50742682149006</v>
      </c>
    </row>
    <row r="26" spans="1:12" x14ac:dyDescent="0.25">
      <c r="A26" t="s">
        <v>23</v>
      </c>
      <c r="B26">
        <f t="shared" si="4"/>
        <v>78.220246753342707</v>
      </c>
      <c r="C26">
        <f t="shared" si="4"/>
        <v>189.27310606198836</v>
      </c>
      <c r="D26">
        <f t="shared" si="4"/>
        <v>134.9509291081238</v>
      </c>
      <c r="H26" t="s">
        <v>36</v>
      </c>
      <c r="I26" t="s">
        <v>11</v>
      </c>
      <c r="J26" t="s">
        <v>38</v>
      </c>
      <c r="K26" t="s">
        <v>39</v>
      </c>
    </row>
    <row r="27" spans="1:12" x14ac:dyDescent="0.25">
      <c r="G27" t="s">
        <v>8</v>
      </c>
      <c r="H27">
        <f>$K$12*96.485</f>
        <v>131.02663000000001</v>
      </c>
      <c r="I27">
        <f>D2*2625.5</f>
        <v>189.23155062205043</v>
      </c>
      <c r="J27">
        <f>I27-H27</f>
        <v>58.204920622050423</v>
      </c>
      <c r="K27">
        <f>J27/H27*100</f>
        <v>44.422206861345984</v>
      </c>
    </row>
    <row r="28" spans="1:12" x14ac:dyDescent="0.25">
      <c r="A28" t="s">
        <v>25</v>
      </c>
      <c r="G28" t="s">
        <v>13</v>
      </c>
      <c r="H28">
        <f>$K$13*96.485</f>
        <v>103.43192000000001</v>
      </c>
      <c r="I28">
        <f t="shared" ref="I28:I31" si="5">D3*2625.5</f>
        <v>118.30705999964242</v>
      </c>
      <c r="J28">
        <f t="shared" ref="J28:J31" si="6">I28-H28</f>
        <v>14.875139999642414</v>
      </c>
      <c r="K28">
        <f t="shared" ref="K28:K31" si="7">J28/H28*100</f>
        <v>14.381575822669069</v>
      </c>
    </row>
    <row r="29" spans="1:12" x14ac:dyDescent="0.25">
      <c r="B29" t="s">
        <v>26</v>
      </c>
      <c r="C29" t="s">
        <v>27</v>
      </c>
      <c r="D29" t="s">
        <v>28</v>
      </c>
      <c r="G29" t="s">
        <v>14</v>
      </c>
      <c r="H29">
        <f>$K$14*96.485</f>
        <v>111.72962999999999</v>
      </c>
      <c r="I29">
        <f t="shared" si="5"/>
        <v>43.310974162356636</v>
      </c>
      <c r="J29">
        <f t="shared" si="6"/>
        <v>-68.418655837643342</v>
      </c>
      <c r="K29">
        <f t="shared" si="7"/>
        <v>-61.235910149924734</v>
      </c>
    </row>
    <row r="30" spans="1:12" x14ac:dyDescent="0.25">
      <c r="A30" t="s">
        <v>8</v>
      </c>
      <c r="B30">
        <f>D2-D12</f>
        <v>-1.24885273061182E-2</v>
      </c>
      <c r="C30">
        <f>B30*2625.5</f>
        <v>-32.78862844221333</v>
      </c>
      <c r="D30">
        <f>B30/D12*100</f>
        <v>-14.768310061006959</v>
      </c>
      <c r="G30" t="s">
        <v>15</v>
      </c>
      <c r="H30">
        <f>$K$15*96.485</f>
        <v>130.44772</v>
      </c>
      <c r="I30">
        <f t="shared" si="5"/>
        <v>113.11557011184816</v>
      </c>
      <c r="J30">
        <f t="shared" si="6"/>
        <v>-17.332149888151847</v>
      </c>
      <c r="K30">
        <f t="shared" si="7"/>
        <v>-13.286663721030806</v>
      </c>
    </row>
    <row r="31" spans="1:12" x14ac:dyDescent="0.25">
      <c r="A31" t="s">
        <v>13</v>
      </c>
      <c r="B31">
        <f t="shared" ref="B31:B34" si="8">D3-D13</f>
        <v>-1.3514521733554802E-2</v>
      </c>
      <c r="C31">
        <f t="shared" ref="C31:C34" si="9">B31*2625.5</f>
        <v>-35.482376811448134</v>
      </c>
      <c r="D31">
        <f t="shared" ref="D31:D34" si="10">B31/D13*100</f>
        <v>-23.072050686441759</v>
      </c>
      <c r="G31" t="s">
        <v>16</v>
      </c>
      <c r="H31">
        <f>$K$16*96.485</f>
        <v>105.36162</v>
      </c>
      <c r="I31">
        <f t="shared" si="5"/>
        <v>113.5719792115525</v>
      </c>
      <c r="J31">
        <f t="shared" si="6"/>
        <v>8.2103592115525004</v>
      </c>
      <c r="K31">
        <f t="shared" si="7"/>
        <v>7.7925521755953451</v>
      </c>
    </row>
    <row r="32" spans="1:12" x14ac:dyDescent="0.25">
      <c r="A32" t="s">
        <v>14</v>
      </c>
      <c r="B32">
        <f t="shared" si="8"/>
        <v>-2.7052470642729497E-2</v>
      </c>
      <c r="C32">
        <f t="shared" si="9"/>
        <v>-71.026261672486299</v>
      </c>
      <c r="D32">
        <f t="shared" si="10"/>
        <v>-62.119974436920813</v>
      </c>
    </row>
    <row r="33" spans="1:17" x14ac:dyDescent="0.25">
      <c r="A33" t="s">
        <v>15</v>
      </c>
      <c r="B33">
        <f t="shared" si="8"/>
        <v>7.4954921122979967E-3</v>
      </c>
      <c r="C33">
        <f t="shared" si="9"/>
        <v>19.67941454083839</v>
      </c>
      <c r="D33">
        <f t="shared" si="10"/>
        <v>21.06188382920185</v>
      </c>
      <c r="H33" t="s">
        <v>36</v>
      </c>
      <c r="I33" t="s">
        <v>10</v>
      </c>
      <c r="J33" t="s">
        <v>38</v>
      </c>
      <c r="K33" t="s">
        <v>39</v>
      </c>
    </row>
    <row r="34" spans="1:17" x14ac:dyDescent="0.25">
      <c r="A34" t="s">
        <v>16</v>
      </c>
      <c r="B34">
        <f t="shared" si="8"/>
        <v>-1.53285778363852E-2</v>
      </c>
      <c r="C34">
        <f t="shared" si="9"/>
        <v>-40.245181109429346</v>
      </c>
      <c r="D34">
        <f t="shared" si="10"/>
        <v>-26.16429859025267</v>
      </c>
      <c r="G34" t="s">
        <v>8</v>
      </c>
      <c r="H34">
        <f>$K$12*96.485</f>
        <v>131.02663000000001</v>
      </c>
      <c r="I34">
        <f>D7*2625.5</f>
        <v>189.27310606198836</v>
      </c>
      <c r="J34">
        <f>I34-H34</f>
        <v>58.246476061988346</v>
      </c>
      <c r="K34">
        <f>J34/H34*100</f>
        <v>44.453922124066189</v>
      </c>
    </row>
    <row r="35" spans="1:17" x14ac:dyDescent="0.25">
      <c r="C35" t="s">
        <v>29</v>
      </c>
      <c r="D35">
        <f>AVERAGE(D30:D34)</f>
        <v>-21.012549989084071</v>
      </c>
      <c r="G35" t="s">
        <v>13</v>
      </c>
      <c r="H35">
        <f>$K$13*96.485</f>
        <v>103.43192000000001</v>
      </c>
      <c r="I35">
        <f t="shared" ref="I35:I38" si="11">D8*2625.5</f>
        <v>146.40749534542979</v>
      </c>
      <c r="J35">
        <f t="shared" ref="J35:J38" si="12">I35-H35</f>
        <v>42.975575345429789</v>
      </c>
      <c r="K35">
        <f t="shared" ref="K35:K38" si="13">J35/H35*100</f>
        <v>41.549625440028365</v>
      </c>
    </row>
    <row r="36" spans="1:17" x14ac:dyDescent="0.25">
      <c r="G36" t="s">
        <v>14</v>
      </c>
      <c r="H36">
        <f>$K$14*96.485</f>
        <v>111.72962999999999</v>
      </c>
      <c r="I36">
        <f t="shared" si="11"/>
        <v>165.06735019220267</v>
      </c>
      <c r="J36">
        <f t="shared" si="12"/>
        <v>53.337720192202681</v>
      </c>
      <c r="K36">
        <f t="shared" si="13"/>
        <v>47.738205337476444</v>
      </c>
    </row>
    <row r="37" spans="1:17" x14ac:dyDescent="0.25">
      <c r="A37" t="s">
        <v>30</v>
      </c>
      <c r="G37" t="s">
        <v>15</v>
      </c>
      <c r="H37">
        <f>$K$15*96.485</f>
        <v>130.44772</v>
      </c>
      <c r="I37">
        <f t="shared" si="11"/>
        <v>95.786447187655469</v>
      </c>
      <c r="J37">
        <f t="shared" si="12"/>
        <v>-34.661272812344535</v>
      </c>
      <c r="K37">
        <f t="shared" si="13"/>
        <v>-26.57100699984985</v>
      </c>
    </row>
    <row r="38" spans="1:17" x14ac:dyDescent="0.25">
      <c r="B38" t="s">
        <v>26</v>
      </c>
      <c r="C38" t="s">
        <v>27</v>
      </c>
      <c r="D38" t="s">
        <v>28</v>
      </c>
      <c r="G38" t="s">
        <v>16</v>
      </c>
      <c r="H38">
        <f>$K$16*96.485</f>
        <v>105.36162</v>
      </c>
      <c r="I38">
        <f t="shared" si="11"/>
        <v>78.220246753342707</v>
      </c>
      <c r="J38">
        <f t="shared" si="12"/>
        <v>-27.141373246657295</v>
      </c>
      <c r="K38">
        <f t="shared" si="13"/>
        <v>-25.760208742668627</v>
      </c>
    </row>
    <row r="39" spans="1:17" x14ac:dyDescent="0.25">
      <c r="A39" t="s">
        <v>8</v>
      </c>
      <c r="B39">
        <f>D7-D12</f>
        <v>-1.2472699677118795E-2</v>
      </c>
      <c r="C39">
        <f>B39*2625.5</f>
        <v>-32.7470730022754</v>
      </c>
      <c r="D39">
        <f>B39/D12*100</f>
        <v>-14.749593095678367</v>
      </c>
    </row>
    <row r="40" spans="1:17" x14ac:dyDescent="0.25">
      <c r="A40" t="s">
        <v>13</v>
      </c>
      <c r="B40">
        <f t="shared" ref="B40:B43" si="14">D8-D13</f>
        <v>-2.8116326283225065E-3</v>
      </c>
      <c r="C40">
        <f t="shared" ref="C40:C43" si="15">B40*2625.5</f>
        <v>-7.3819414656607405</v>
      </c>
      <c r="D40">
        <f t="shared" ref="D40:D43" si="16">B40/D13*100</f>
        <v>-4.8000315357994667</v>
      </c>
    </row>
    <row r="41" spans="1:17" x14ac:dyDescent="0.25">
      <c r="A41" t="s">
        <v>14</v>
      </c>
      <c r="B41">
        <f t="shared" si="14"/>
        <v>1.9322077454717097E-2</v>
      </c>
      <c r="C41">
        <f t="shared" si="15"/>
        <v>50.730114357359739</v>
      </c>
      <c r="D41">
        <f t="shared" si="16"/>
        <v>44.368847984604102</v>
      </c>
      <c r="G41" t="s">
        <v>42</v>
      </c>
      <c r="M41" t="s">
        <v>43</v>
      </c>
    </row>
    <row r="42" spans="1:17" x14ac:dyDescent="0.25">
      <c r="A42" t="s">
        <v>15</v>
      </c>
      <c r="B42">
        <f t="shared" si="14"/>
        <v>8.9517867706939702E-4</v>
      </c>
      <c r="C42">
        <f t="shared" si="15"/>
        <v>2.350291616645702</v>
      </c>
      <c r="D42">
        <f t="shared" si="16"/>
        <v>2.5153984582119535</v>
      </c>
      <c r="G42" t="s">
        <v>0</v>
      </c>
      <c r="H42" t="s">
        <v>2</v>
      </c>
      <c r="I42" t="s">
        <v>40</v>
      </c>
      <c r="J42" t="s">
        <v>41</v>
      </c>
      <c r="K42" t="s">
        <v>28</v>
      </c>
      <c r="M42" t="s">
        <v>0</v>
      </c>
      <c r="N42" t="s">
        <v>2</v>
      </c>
      <c r="O42" t="s">
        <v>40</v>
      </c>
      <c r="P42" t="s">
        <v>41</v>
      </c>
      <c r="Q42" t="s">
        <v>28</v>
      </c>
    </row>
    <row r="43" spans="1:17" x14ac:dyDescent="0.25">
      <c r="A43" t="s">
        <v>16</v>
      </c>
      <c r="B43">
        <f t="shared" si="14"/>
        <v>-2.8793339770572898E-2</v>
      </c>
      <c r="C43">
        <f t="shared" si="15"/>
        <v>-75.596913567639149</v>
      </c>
      <c r="D43">
        <f t="shared" si="16"/>
        <v>-49.147256008292814</v>
      </c>
      <c r="G43" t="s">
        <v>8</v>
      </c>
      <c r="H43" t="s">
        <v>11</v>
      </c>
      <c r="I43">
        <f>D2-I2</f>
        <v>2.3679859288154803E-2</v>
      </c>
      <c r="J43">
        <f>I43*2625.5</f>
        <v>62.171470561050434</v>
      </c>
      <c r="K43">
        <f>I43/I2*100</f>
        <v>48.930766084204159</v>
      </c>
      <c r="M43" t="s">
        <v>8</v>
      </c>
      <c r="N43" t="s">
        <v>11</v>
      </c>
      <c r="O43">
        <f>D2-J2</f>
        <v>2.9086010288154801E-2</v>
      </c>
      <c r="P43">
        <f>O43*2625.5</f>
        <v>76.365320011550423</v>
      </c>
      <c r="Q43">
        <f>O43/J2*100</f>
        <v>67.660025145241391</v>
      </c>
    </row>
    <row r="44" spans="1:17" x14ac:dyDescent="0.25">
      <c r="C44" t="s">
        <v>29</v>
      </c>
      <c r="D44">
        <v>76.905700550000006</v>
      </c>
      <c r="G44" t="s">
        <v>13</v>
      </c>
      <c r="H44" t="s">
        <v>11</v>
      </c>
      <c r="I44">
        <f t="shared" ref="I44:I57" si="17">D3-I3</f>
        <v>3.0370028185923603E-2</v>
      </c>
      <c r="J44">
        <f t="shared" ref="J44:J57" si="18">I44*2625.5</f>
        <v>79.736509002142427</v>
      </c>
      <c r="K44">
        <f t="shared" ref="K44:K57" si="19">I44/I3*100</f>
        <v>206.72898607881086</v>
      </c>
      <c r="M44" t="s">
        <v>13</v>
      </c>
      <c r="N44" t="s">
        <v>11</v>
      </c>
      <c r="O44">
        <f t="shared" ref="O44:O57" si="20">D3-J3</f>
        <v>1.8990743358813303E-2</v>
      </c>
      <c r="P44">
        <f t="shared" ref="P44:P57" si="21">O44*2625.5</f>
        <v>49.860196688564329</v>
      </c>
      <c r="Q44">
        <f t="shared" ref="Q44:Q57" si="22">O44/J3*100</f>
        <v>72.845115578137069</v>
      </c>
    </row>
    <row r="45" spans="1:17" x14ac:dyDescent="0.25">
      <c r="G45" t="s">
        <v>14</v>
      </c>
      <c r="H45" t="s">
        <v>11</v>
      </c>
      <c r="I45">
        <f t="shared" si="17"/>
        <v>1.51171145805967E-2</v>
      </c>
      <c r="J45">
        <f t="shared" si="18"/>
        <v>39.689984331356634</v>
      </c>
      <c r="K45">
        <f t="shared" si="19"/>
        <v>1096.1086935832557</v>
      </c>
      <c r="M45" t="s">
        <v>14</v>
      </c>
      <c r="N45" t="s">
        <v>11</v>
      </c>
      <c r="O45">
        <f t="shared" si="20"/>
        <v>-7.3042661824701538E-5</v>
      </c>
      <c r="P45">
        <f t="shared" si="21"/>
        <v>-0.19177350862075387</v>
      </c>
      <c r="Q45">
        <f t="shared" si="22"/>
        <v>-0.44083079549638304</v>
      </c>
    </row>
    <row r="46" spans="1:17" x14ac:dyDescent="0.25">
      <c r="G46" t="s">
        <v>15</v>
      </c>
      <c r="H46" t="s">
        <v>11</v>
      </c>
      <c r="I46">
        <f t="shared" si="17"/>
        <v>4.5838485387487395E-2</v>
      </c>
      <c r="J46">
        <f t="shared" si="18"/>
        <v>120.34894338484816</v>
      </c>
      <c r="K46">
        <f t="shared" si="19"/>
        <v>-1663.8010903443135</v>
      </c>
      <c r="M46" t="s">
        <v>15</v>
      </c>
      <c r="N46" t="s">
        <v>11</v>
      </c>
      <c r="O46">
        <f t="shared" si="20"/>
        <v>1.5623325433807598E-2</v>
      </c>
      <c r="P46">
        <f t="shared" si="21"/>
        <v>41.019040926461848</v>
      </c>
      <c r="Q46">
        <f t="shared" si="22"/>
        <v>56.894612528415934</v>
      </c>
    </row>
    <row r="47" spans="1:17" x14ac:dyDescent="0.25">
      <c r="G47" t="s">
        <v>16</v>
      </c>
      <c r="H47" t="s">
        <v>11</v>
      </c>
      <c r="I47">
        <f t="shared" si="17"/>
        <v>1.9197150408894498E-2</v>
      </c>
      <c r="J47">
        <f t="shared" si="18"/>
        <v>50.402118398552503</v>
      </c>
      <c r="K47">
        <f t="shared" si="19"/>
        <v>79.788237222425579</v>
      </c>
      <c r="M47" t="s">
        <v>16</v>
      </c>
      <c r="N47" t="s">
        <v>11</v>
      </c>
      <c r="O47">
        <f t="shared" si="20"/>
        <v>1.3786484088944978E-3</v>
      </c>
      <c r="P47">
        <f t="shared" si="21"/>
        <v>3.6196413975525039</v>
      </c>
      <c r="Q47">
        <f t="shared" si="22"/>
        <v>3.2920094920361236</v>
      </c>
    </row>
    <row r="48" spans="1:17" x14ac:dyDescent="0.25">
      <c r="G48" t="s">
        <v>8</v>
      </c>
      <c r="H48" t="s">
        <v>10</v>
      </c>
      <c r="I48">
        <f t="shared" si="17"/>
        <v>2.3302993917154208E-2</v>
      </c>
      <c r="J48">
        <f t="shared" si="18"/>
        <v>61.182010529488373</v>
      </c>
      <c r="K48">
        <f t="shared" si="19"/>
        <v>47.764452536800214</v>
      </c>
      <c r="M48" t="s">
        <v>8</v>
      </c>
      <c r="N48" t="s">
        <v>10</v>
      </c>
      <c r="O48">
        <f t="shared" si="20"/>
        <v>2.7991249917154203E-2</v>
      </c>
      <c r="P48">
        <f t="shared" si="21"/>
        <v>73.491026657488362</v>
      </c>
      <c r="Q48">
        <f t="shared" si="22"/>
        <v>63.473576425189023</v>
      </c>
    </row>
    <row r="49" spans="7:17" x14ac:dyDescent="0.25">
      <c r="G49" t="s">
        <v>13</v>
      </c>
      <c r="H49" t="s">
        <v>10</v>
      </c>
      <c r="I49">
        <f t="shared" si="17"/>
        <v>2.5455567291155896E-2</v>
      </c>
      <c r="J49">
        <f t="shared" si="18"/>
        <v>66.833591922929813</v>
      </c>
      <c r="K49">
        <f t="shared" si="19"/>
        <v>83.989334503392229</v>
      </c>
      <c r="M49" t="s">
        <v>13</v>
      </c>
      <c r="N49" t="s">
        <v>10</v>
      </c>
      <c r="O49">
        <f t="shared" si="20"/>
        <v>2.7077042291155897E-2</v>
      </c>
      <c r="P49">
        <f t="shared" si="21"/>
        <v>71.090774535429802</v>
      </c>
      <c r="Q49">
        <f t="shared" si="22"/>
        <v>94.389099486645335</v>
      </c>
    </row>
    <row r="50" spans="7:17" x14ac:dyDescent="0.25">
      <c r="G50" t="s">
        <v>14</v>
      </c>
      <c r="H50" t="s">
        <v>10</v>
      </c>
      <c r="I50">
        <f t="shared" si="17"/>
        <v>3.5960046678043298E-2</v>
      </c>
      <c r="J50">
        <f t="shared" si="18"/>
        <v>94.413102553202677</v>
      </c>
      <c r="K50">
        <f t="shared" si="19"/>
        <v>133.62693073401036</v>
      </c>
      <c r="M50" t="s">
        <v>14</v>
      </c>
      <c r="N50" t="s">
        <v>10</v>
      </c>
      <c r="O50">
        <f t="shared" si="20"/>
        <v>2.0590285678043295E-2</v>
      </c>
      <c r="P50">
        <f t="shared" si="21"/>
        <v>54.059795047702671</v>
      </c>
      <c r="Q50">
        <f t="shared" si="22"/>
        <v>48.699203380645869</v>
      </c>
    </row>
    <row r="51" spans="7:17" x14ac:dyDescent="0.25">
      <c r="G51" t="s">
        <v>15</v>
      </c>
      <c r="H51" t="s">
        <v>10</v>
      </c>
      <c r="I51">
        <f t="shared" si="17"/>
        <v>3.15224369522588E-2</v>
      </c>
      <c r="J51">
        <f t="shared" si="18"/>
        <v>82.762158218155477</v>
      </c>
      <c r="K51">
        <f t="shared" si="19"/>
        <v>635.44473262199665</v>
      </c>
      <c r="M51" t="s">
        <v>15</v>
      </c>
      <c r="N51" t="s">
        <v>10</v>
      </c>
      <c r="O51">
        <f t="shared" si="20"/>
        <v>2.9705295225879863E-4</v>
      </c>
      <c r="P51">
        <f t="shared" si="21"/>
        <v>0.77991252615547579</v>
      </c>
      <c r="Q51">
        <f t="shared" si="22"/>
        <v>0.82090408721277563</v>
      </c>
    </row>
    <row r="52" spans="7:17" x14ac:dyDescent="0.25">
      <c r="G52" t="s">
        <v>16</v>
      </c>
      <c r="H52" t="s">
        <v>10</v>
      </c>
      <c r="I52">
        <f t="shared" si="17"/>
        <v>2.8662911474706801E-2</v>
      </c>
      <c r="J52">
        <f t="shared" si="18"/>
        <v>75.254474076842712</v>
      </c>
      <c r="K52">
        <f t="shared" si="19"/>
        <v>2537.4323080504209</v>
      </c>
      <c r="M52" t="s">
        <v>16</v>
      </c>
      <c r="N52" t="s">
        <v>10</v>
      </c>
      <c r="O52">
        <f t="shared" si="20"/>
        <v>9.2346131812063997E-3</v>
      </c>
      <c r="P52">
        <f t="shared" si="21"/>
        <v>24.245476907257402</v>
      </c>
      <c r="Q52">
        <f t="shared" si="22"/>
        <v>44.920019068901844</v>
      </c>
    </row>
    <row r="53" spans="7:17" x14ac:dyDescent="0.25">
      <c r="G53" t="s">
        <v>8</v>
      </c>
      <c r="H53" t="s">
        <v>12</v>
      </c>
      <c r="I53">
        <f t="shared" si="17"/>
        <v>2.2343641594273003E-2</v>
      </c>
      <c r="J53">
        <f t="shared" si="18"/>
        <v>58.66323100576377</v>
      </c>
      <c r="K53">
        <f t="shared" si="19"/>
        <v>35.911071860105878</v>
      </c>
      <c r="M53" t="s">
        <v>8</v>
      </c>
      <c r="N53" t="s">
        <v>12</v>
      </c>
      <c r="O53">
        <f t="shared" si="20"/>
        <v>2.42541487348263E-2</v>
      </c>
      <c r="P53">
        <f t="shared" si="21"/>
        <v>63.679267503286454</v>
      </c>
      <c r="Q53">
        <f t="shared" si="22"/>
        <v>40.21655987420754</v>
      </c>
    </row>
    <row r="54" spans="7:17" x14ac:dyDescent="0.25">
      <c r="G54" t="s">
        <v>13</v>
      </c>
      <c r="H54" t="s">
        <v>12</v>
      </c>
      <c r="I54">
        <f t="shared" si="17"/>
        <v>2.71055159194784E-2</v>
      </c>
      <c r="J54">
        <f t="shared" si="18"/>
        <v>71.165532046590542</v>
      </c>
      <c r="K54">
        <f t="shared" si="19"/>
        <v>86.131891550552027</v>
      </c>
      <c r="M54" t="s">
        <v>13</v>
      </c>
      <c r="N54" t="s">
        <v>12</v>
      </c>
      <c r="O54">
        <f t="shared" si="20"/>
        <v>1.7975828851604106E-2</v>
      </c>
      <c r="P54">
        <f t="shared" si="21"/>
        <v>47.195538649886579</v>
      </c>
      <c r="Q54">
        <f t="shared" si="22"/>
        <v>44.276022796832024</v>
      </c>
    </row>
    <row r="55" spans="7:17" x14ac:dyDescent="0.25">
      <c r="G55" t="s">
        <v>14</v>
      </c>
      <c r="H55" t="s">
        <v>12</v>
      </c>
      <c r="I55">
        <f t="shared" si="17"/>
        <v>2.6758296223326195E-2</v>
      </c>
      <c r="J55">
        <f t="shared" si="18"/>
        <v>70.25390673434292</v>
      </c>
      <c r="K55">
        <f t="shared" si="19"/>
        <v>159.36615534226087</v>
      </c>
      <c r="M55" t="s">
        <v>14</v>
      </c>
      <c r="N55" t="s">
        <v>12</v>
      </c>
      <c r="O55">
        <f t="shared" si="20"/>
        <v>5.9634942233261976E-3</v>
      </c>
      <c r="P55">
        <f t="shared" si="21"/>
        <v>15.657154083342931</v>
      </c>
      <c r="Q55">
        <f t="shared" si="22"/>
        <v>15.866579967750111</v>
      </c>
    </row>
    <row r="56" spans="7:17" x14ac:dyDescent="0.25">
      <c r="G56" t="s">
        <v>15</v>
      </c>
      <c r="H56" t="s">
        <v>12</v>
      </c>
      <c r="I56">
        <f t="shared" si="17"/>
        <v>1.92909302751894E-2</v>
      </c>
      <c r="J56">
        <f t="shared" si="18"/>
        <v>50.648337437509774</v>
      </c>
      <c r="K56">
        <f t="shared" si="19"/>
        <v>118.37092809800345</v>
      </c>
      <c r="M56" t="s">
        <v>15</v>
      </c>
      <c r="N56" t="s">
        <v>12</v>
      </c>
      <c r="O56">
        <f t="shared" si="20"/>
        <v>1.8578535758706979E-3</v>
      </c>
      <c r="P56">
        <f t="shared" si="21"/>
        <v>4.8777945634485178</v>
      </c>
      <c r="Q56">
        <f t="shared" si="22"/>
        <v>5.5080000442104424</v>
      </c>
    </row>
    <row r="57" spans="7:17" x14ac:dyDescent="0.25">
      <c r="G57" t="s">
        <v>16</v>
      </c>
      <c r="H57" t="s">
        <v>12</v>
      </c>
      <c r="I57">
        <f t="shared" si="17"/>
        <v>1.5453680245279697E-2</v>
      </c>
      <c r="J57">
        <f t="shared" si="18"/>
        <v>40.573637483981841</v>
      </c>
      <c r="K57">
        <f t="shared" si="19"/>
        <v>35.828660631109614</v>
      </c>
      <c r="M57" t="s">
        <v>16</v>
      </c>
      <c r="N57" t="s">
        <v>12</v>
      </c>
      <c r="O57">
        <f t="shared" si="20"/>
        <v>6.8135849310237973E-3</v>
      </c>
      <c r="P57">
        <f t="shared" si="21"/>
        <v>17.88906723640298</v>
      </c>
      <c r="Q57">
        <f t="shared" si="22"/>
        <v>13.160684322461453</v>
      </c>
    </row>
    <row r="58" spans="7:17" x14ac:dyDescent="0.25">
      <c r="J58" t="s">
        <v>29</v>
      </c>
      <c r="K58">
        <f>AVERAGE(K53:K57)</f>
        <v>87.121741496406372</v>
      </c>
      <c r="P58" t="s">
        <v>29</v>
      </c>
      <c r="Q58">
        <f>AVERAGE(Q53:Q57)</f>
        <v>23.805569401092317</v>
      </c>
    </row>
    <row r="59" spans="7:17" x14ac:dyDescent="0.25">
      <c r="J59" t="s">
        <v>44</v>
      </c>
      <c r="K59">
        <f>_xlfn.STDEV.P(K53:K57)</f>
        <v>47.854486994136742</v>
      </c>
      <c r="P59" t="s">
        <v>44</v>
      </c>
      <c r="Q59">
        <f>_xlfn.STDEV.P(Q53:Q57)</f>
        <v>15.488720066330265</v>
      </c>
    </row>
  </sheetData>
  <sortState xmlns:xlrd2="http://schemas.microsoft.com/office/spreadsheetml/2017/richdata2" ref="A2:H16">
    <sortCondition ref="C2:C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FeN4_vdw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Kim</dc:creator>
  <cp:lastModifiedBy>Andrew Kim</cp:lastModifiedBy>
  <dcterms:created xsi:type="dcterms:W3CDTF">2025-01-25T20:42:53Z</dcterms:created>
  <dcterms:modified xsi:type="dcterms:W3CDTF">2025-02-01T19:37:28Z</dcterms:modified>
</cp:coreProperties>
</file>