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operunion-my.sharepoint.com/personal/andrew_kim_cooper_edu/Documents/Masters/Data_management/Data-extracted/final/binding_energies/analysis/"/>
    </mc:Choice>
  </mc:AlternateContent>
  <xr:revisionPtr revIDLastSave="108" documentId="8_{EBFAD5D1-8F29-4D78-A94F-830B35CDF444}" xr6:coauthVersionLast="47" xr6:coauthVersionMax="47" xr10:uidLastSave="{1B83D6BE-12FB-4639-A98E-ADAEE38AD9D7}"/>
  <bookViews>
    <workbookView xWindow="4200" yWindow="3240" windowWidth="15960" windowHeight="12345" xr2:uid="{35D016C4-013F-4662-8857-5B49EB94074B}"/>
  </bookViews>
  <sheets>
    <sheet name="graphene_vd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9" i="1" l="1"/>
  <c r="M70" i="1"/>
  <c r="M71" i="1"/>
  <c r="M68" i="1"/>
  <c r="J80" i="1"/>
  <c r="J78" i="1"/>
  <c r="J79" i="1"/>
  <c r="J77" i="1"/>
  <c r="J87" i="1"/>
  <c r="J88" i="1"/>
  <c r="J89" i="1"/>
  <c r="J90" i="1"/>
  <c r="J86" i="1"/>
  <c r="K60" i="1"/>
  <c r="K58" i="1"/>
  <c r="K59" i="1"/>
  <c r="K57" i="1"/>
  <c r="K56" i="1"/>
  <c r="J57" i="1"/>
  <c r="J58" i="1"/>
  <c r="J59" i="1"/>
  <c r="J56" i="1"/>
  <c r="I60" i="1"/>
  <c r="I57" i="1"/>
  <c r="I58" i="1"/>
  <c r="I59" i="1"/>
  <c r="I56" i="1"/>
  <c r="H58" i="1"/>
  <c r="H59" i="1"/>
  <c r="H57" i="1"/>
  <c r="H56" i="1"/>
  <c r="J46" i="1"/>
  <c r="J47" i="1"/>
  <c r="J48" i="1"/>
  <c r="J49" i="1"/>
  <c r="J50" i="1"/>
  <c r="J23" i="1"/>
  <c r="J26" i="1"/>
  <c r="J28" i="1"/>
  <c r="J20" i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H47" i="1"/>
  <c r="H48" i="1"/>
  <c r="H49" i="1"/>
  <c r="I49" i="1" s="1"/>
  <c r="H50" i="1"/>
  <c r="H51" i="1"/>
  <c r="J51" i="1" s="1"/>
  <c r="H52" i="1"/>
  <c r="J52" i="1" s="1"/>
  <c r="H38" i="1"/>
  <c r="J38" i="1" s="1"/>
  <c r="I51" i="1"/>
  <c r="I41" i="1"/>
  <c r="I21" i="1"/>
  <c r="I31" i="1"/>
  <c r="I32" i="1"/>
  <c r="I33" i="1"/>
  <c r="H21" i="1"/>
  <c r="J21" i="1" s="1"/>
  <c r="H22" i="1"/>
  <c r="I22" i="1" s="1"/>
  <c r="H23" i="1"/>
  <c r="I23" i="1" s="1"/>
  <c r="H24" i="1"/>
  <c r="I24" i="1" s="1"/>
  <c r="H25" i="1"/>
  <c r="J25" i="1" s="1"/>
  <c r="H26" i="1"/>
  <c r="I26" i="1" s="1"/>
  <c r="H27" i="1"/>
  <c r="J27" i="1" s="1"/>
  <c r="H28" i="1"/>
  <c r="I28" i="1" s="1"/>
  <c r="H29" i="1"/>
  <c r="I29" i="1" s="1"/>
  <c r="H30" i="1"/>
  <c r="J30" i="1" s="1"/>
  <c r="H31" i="1"/>
  <c r="J31" i="1" s="1"/>
  <c r="H32" i="1"/>
  <c r="J32" i="1" s="1"/>
  <c r="H33" i="1"/>
  <c r="J33" i="1" s="1"/>
  <c r="H34" i="1"/>
  <c r="I34" i="1" s="1"/>
  <c r="H20" i="1"/>
  <c r="I20" i="1" s="1"/>
  <c r="J24" i="1" l="1"/>
  <c r="I27" i="1"/>
  <c r="J34" i="1"/>
  <c r="J22" i="1"/>
  <c r="J29" i="1"/>
  <c r="I25" i="1"/>
  <c r="I30" i="1"/>
  <c r="I50" i="1"/>
  <c r="I45" i="1"/>
  <c r="I46" i="1"/>
  <c r="I38" i="1"/>
  <c r="I42" i="1"/>
  <c r="I39" i="1"/>
  <c r="I43" i="1"/>
  <c r="I47" i="1"/>
  <c r="I40" i="1"/>
  <c r="I44" i="1"/>
  <c r="I48" i="1"/>
  <c r="I52" i="1"/>
</calcChain>
</file>

<file path=xl/sharedStrings.xml><?xml version="1.0" encoding="utf-8"?>
<sst xmlns="http://schemas.openxmlformats.org/spreadsheetml/2006/main" count="242" uniqueCount="56">
  <si>
    <t>NaPS</t>
  </si>
  <si>
    <t>Sorbent</t>
  </si>
  <si>
    <t>Solvent</t>
  </si>
  <si>
    <t>Binding Energy</t>
  </si>
  <si>
    <t>Combined Energy</t>
  </si>
  <si>
    <t>Sum Energy</t>
  </si>
  <si>
    <t>Electronic SCF</t>
  </si>
  <si>
    <t>vdw</t>
  </si>
  <si>
    <t>Na2S2</t>
  </si>
  <si>
    <t>graphene_vdw</t>
  </si>
  <si>
    <t>Glyme</t>
  </si>
  <si>
    <t>Na2S4</t>
  </si>
  <si>
    <t>Na2S6</t>
  </si>
  <si>
    <t>Na2S8</t>
  </si>
  <si>
    <t>Na2S</t>
  </si>
  <si>
    <t>PC</t>
  </si>
  <si>
    <t>Vacuum</t>
  </si>
  <si>
    <t>Min Max and Averages (Hartree)</t>
  </si>
  <si>
    <t>min</t>
  </si>
  <si>
    <t>max</t>
  </si>
  <si>
    <t>average</t>
  </si>
  <si>
    <t>vacuum</t>
  </si>
  <si>
    <t>glyme</t>
  </si>
  <si>
    <t>pc</t>
  </si>
  <si>
    <t>Min Max and Averages (kJ/mol)</t>
  </si>
  <si>
    <t>glyme - vacuum</t>
  </si>
  <si>
    <t>energy (H)</t>
  </si>
  <si>
    <t>energy (kJ/mol)</t>
  </si>
  <si>
    <t>% Difference</t>
  </si>
  <si>
    <t>avg</t>
  </si>
  <si>
    <t>PC - vacuum</t>
  </si>
  <si>
    <t>vdW-normal</t>
  </si>
  <si>
    <t>Hartree</t>
  </si>
  <si>
    <t>kJ/mol</t>
  </si>
  <si>
    <t>no vdW</t>
  </si>
  <si>
    <t>0.012915338153220546</t>
  </si>
  <si>
    <t>0.020067136790544282</t>
  </si>
  <si>
    <t>0.025063792944820307</t>
  </si>
  <si>
    <t>0.027258368959451218</t>
  </si>
  <si>
    <t>0.012560926863557142</t>
  </si>
  <si>
    <t>0.042525020226548804</t>
  </si>
  <si>
    <t>0.016401411215611006</t>
  </si>
  <si>
    <t>0.016747810108086014</t>
  </si>
  <si>
    <t>normal-vdW</t>
  </si>
  <si>
    <t>Dong-This</t>
  </si>
  <si>
    <t>This-Dong</t>
  </si>
  <si>
    <t>Dong (kJ/mol)</t>
  </si>
  <si>
    <t>Dong2021</t>
  </si>
  <si>
    <t>Eng2021</t>
  </si>
  <si>
    <t>Jayan2021</t>
  </si>
  <si>
    <t>Yang2021</t>
  </si>
  <si>
    <t>Binding Energy (kJ/mol)</t>
  </si>
  <si>
    <t>Reference #</t>
  </si>
  <si>
    <t>This Work</t>
  </si>
  <si>
    <t>vdW</t>
  </si>
  <si>
    <t>Yang2022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</si>
</sst>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C875-4064-4244-820F-4F9150E89902}">
  <dimension ref="A1:M92"/>
  <sheetViews>
    <sheetView tabSelected="1" topLeftCell="A56" workbookViewId="0">
      <selection activeCell="M68" sqref="M68:M7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34</v>
      </c>
    </row>
    <row r="2" spans="1:9" x14ac:dyDescent="0.25">
      <c r="A2" t="s">
        <v>8</v>
      </c>
      <c r="B2" t="s">
        <v>9</v>
      </c>
      <c r="C2" t="s">
        <v>10</v>
      </c>
      <c r="D2">
        <v>4.2988471E-2</v>
      </c>
      <c r="E2">
        <v>-527.33160640000006</v>
      </c>
      <c r="F2">
        <v>-527.28861789999996</v>
      </c>
      <c r="G2" t="b">
        <v>1</v>
      </c>
      <c r="H2" t="b">
        <v>1</v>
      </c>
      <c r="I2">
        <v>3.5819766000000003E-2</v>
      </c>
    </row>
    <row r="3" spans="1:9" x14ac:dyDescent="0.25">
      <c r="A3" t="s">
        <v>11</v>
      </c>
      <c r="B3" t="s">
        <v>9</v>
      </c>
      <c r="C3" t="s">
        <v>10</v>
      </c>
      <c r="D3">
        <v>2.6070029827110298E-2</v>
      </c>
      <c r="E3">
        <v>-547.91932510000004</v>
      </c>
      <c r="F3">
        <v>-547.89325499999995</v>
      </c>
      <c r="G3" t="b">
        <v>0</v>
      </c>
      <c r="H3" t="b">
        <v>1</v>
      </c>
      <c r="I3" s="1" t="s">
        <v>35</v>
      </c>
    </row>
    <row r="4" spans="1:9" x14ac:dyDescent="0.25">
      <c r="A4" t="s">
        <v>12</v>
      </c>
      <c r="B4" t="s">
        <v>9</v>
      </c>
      <c r="C4" t="s">
        <v>10</v>
      </c>
      <c r="D4">
        <v>1.6569319242421401E-2</v>
      </c>
      <c r="E4">
        <v>-568.48220809999998</v>
      </c>
      <c r="F4">
        <v>-568.46563879999997</v>
      </c>
      <c r="G4" t="b">
        <v>1</v>
      </c>
      <c r="H4" t="b">
        <v>1</v>
      </c>
      <c r="I4">
        <v>4.6257249999999998E-3</v>
      </c>
    </row>
    <row r="5" spans="1:9" x14ac:dyDescent="0.25">
      <c r="A5" t="s">
        <v>13</v>
      </c>
      <c r="B5" t="s">
        <v>9</v>
      </c>
      <c r="C5" t="s">
        <v>10</v>
      </c>
      <c r="D5">
        <v>2.74601139536798E-2</v>
      </c>
      <c r="E5">
        <v>-589.05326049999996</v>
      </c>
      <c r="F5">
        <v>-589.02580039999998</v>
      </c>
      <c r="G5" t="b">
        <v>1</v>
      </c>
      <c r="H5" t="b">
        <v>1</v>
      </c>
      <c r="I5">
        <v>-5.3753810000000003E-3</v>
      </c>
    </row>
    <row r="6" spans="1:9" x14ac:dyDescent="0.25">
      <c r="A6" t="s">
        <v>14</v>
      </c>
      <c r="B6" t="s">
        <v>9</v>
      </c>
      <c r="C6" t="s">
        <v>10</v>
      </c>
      <c r="D6">
        <v>4.1878628000000001E-2</v>
      </c>
      <c r="E6">
        <v>-517.01617109999995</v>
      </c>
      <c r="F6">
        <v>-516.97429250000005</v>
      </c>
      <c r="G6" t="b">
        <v>1</v>
      </c>
      <c r="H6" t="b">
        <v>1</v>
      </c>
      <c r="I6" s="1" t="s">
        <v>36</v>
      </c>
    </row>
    <row r="7" spans="1:9" x14ac:dyDescent="0.25">
      <c r="A7" t="s">
        <v>8</v>
      </c>
      <c r="B7" t="s">
        <v>9</v>
      </c>
      <c r="C7" t="s">
        <v>15</v>
      </c>
      <c r="D7">
        <v>4.4099059000000003E-2</v>
      </c>
      <c r="E7">
        <v>-527.48174610000001</v>
      </c>
      <c r="F7">
        <v>-527.43764699999997</v>
      </c>
      <c r="G7" t="b">
        <v>1</v>
      </c>
      <c r="H7" t="b">
        <v>1</v>
      </c>
      <c r="I7" s="1" t="s">
        <v>37</v>
      </c>
    </row>
    <row r="8" spans="1:9" x14ac:dyDescent="0.25">
      <c r="A8" t="s">
        <v>11</v>
      </c>
      <c r="B8" t="s">
        <v>9</v>
      </c>
      <c r="C8" t="s">
        <v>15</v>
      </c>
      <c r="D8">
        <v>2.8686619999999999E-2</v>
      </c>
      <c r="E8">
        <v>-548.06393019999996</v>
      </c>
      <c r="F8">
        <v>-548.03524359999994</v>
      </c>
      <c r="G8" t="b">
        <v>0</v>
      </c>
      <c r="H8" t="b">
        <v>1</v>
      </c>
      <c r="I8">
        <v>8.5511900000000002E-3</v>
      </c>
    </row>
    <row r="9" spans="1:9" x14ac:dyDescent="0.25">
      <c r="A9" t="s">
        <v>12</v>
      </c>
      <c r="B9" t="s">
        <v>9</v>
      </c>
      <c r="C9" t="s">
        <v>15</v>
      </c>
      <c r="D9">
        <v>4.2280538999999999E-2</v>
      </c>
      <c r="E9">
        <v>-568.63268200000005</v>
      </c>
      <c r="F9">
        <v>-568.59040149999998</v>
      </c>
      <c r="G9" t="b">
        <v>1</v>
      </c>
      <c r="H9" t="b">
        <v>1</v>
      </c>
      <c r="I9" s="1" t="s">
        <v>38</v>
      </c>
    </row>
    <row r="10" spans="1:9" x14ac:dyDescent="0.25">
      <c r="A10" t="s">
        <v>13</v>
      </c>
      <c r="B10" t="s">
        <v>9</v>
      </c>
      <c r="C10" t="s">
        <v>15</v>
      </c>
      <c r="D10">
        <v>3.6186072999999999E-2</v>
      </c>
      <c r="E10">
        <v>-589.20273729999997</v>
      </c>
      <c r="F10">
        <v>-589.16655119999996</v>
      </c>
      <c r="G10" t="b">
        <v>1</v>
      </c>
      <c r="H10" t="b">
        <v>1</v>
      </c>
      <c r="I10">
        <v>4.0959600000000001E-3</v>
      </c>
    </row>
    <row r="11" spans="1:9" x14ac:dyDescent="0.25">
      <c r="A11" t="s">
        <v>14</v>
      </c>
      <c r="B11" t="s">
        <v>9</v>
      </c>
      <c r="C11" t="s">
        <v>15</v>
      </c>
      <c r="D11">
        <v>2.0557901293500401E-2</v>
      </c>
      <c r="E11">
        <v>-517.16781270000001</v>
      </c>
      <c r="F11">
        <v>-517.14725480000004</v>
      </c>
      <c r="G11" t="b">
        <v>1</v>
      </c>
      <c r="H11" t="b">
        <v>1</v>
      </c>
      <c r="I11" s="1" t="s">
        <v>39</v>
      </c>
    </row>
    <row r="12" spans="1:9" x14ac:dyDescent="0.25">
      <c r="A12" t="s">
        <v>8</v>
      </c>
      <c r="B12" t="s">
        <v>9</v>
      </c>
      <c r="C12" t="s">
        <v>16</v>
      </c>
      <c r="D12">
        <v>6.0308859859446701E-2</v>
      </c>
      <c r="E12">
        <v>-527.28538639999999</v>
      </c>
      <c r="F12">
        <v>-527.2250775</v>
      </c>
      <c r="G12" t="b">
        <v>1</v>
      </c>
      <c r="H12" t="b">
        <v>1</v>
      </c>
      <c r="I12" s="1" t="s">
        <v>40</v>
      </c>
    </row>
    <row r="13" spans="1:9" x14ac:dyDescent="0.25">
      <c r="A13" t="s">
        <v>11</v>
      </c>
      <c r="B13" t="s">
        <v>9</v>
      </c>
      <c r="C13" t="s">
        <v>16</v>
      </c>
      <c r="D13">
        <v>4.0599466067874297E-2</v>
      </c>
      <c r="E13">
        <v>-547.87765820000004</v>
      </c>
      <c r="F13">
        <v>-547.83705869999994</v>
      </c>
      <c r="G13" t="b">
        <v>0</v>
      </c>
      <c r="H13" t="b">
        <v>1</v>
      </c>
      <c r="I13" s="1" t="s">
        <v>41</v>
      </c>
    </row>
    <row r="14" spans="1:9" x14ac:dyDescent="0.25">
      <c r="A14" t="s">
        <v>12</v>
      </c>
      <c r="B14" t="s">
        <v>9</v>
      </c>
      <c r="C14" t="s">
        <v>16</v>
      </c>
      <c r="D14">
        <v>3.7585252999999999E-2</v>
      </c>
      <c r="E14">
        <v>-568.44738440000003</v>
      </c>
      <c r="F14">
        <v>-568.40979909999999</v>
      </c>
      <c r="G14" t="b">
        <v>1</v>
      </c>
      <c r="H14" t="b">
        <v>1</v>
      </c>
      <c r="I14">
        <v>1.0715832E-2</v>
      </c>
    </row>
    <row r="15" spans="1:9" x14ac:dyDescent="0.25">
      <c r="A15" t="s">
        <v>13</v>
      </c>
      <c r="B15" t="s">
        <v>9</v>
      </c>
      <c r="C15" t="s">
        <v>16</v>
      </c>
      <c r="D15">
        <v>3.3730093699318703E-2</v>
      </c>
      <c r="E15">
        <v>-589.0188799</v>
      </c>
      <c r="F15">
        <v>-588.98514980000004</v>
      </c>
      <c r="G15" t="b">
        <v>1</v>
      </c>
      <c r="H15" t="b">
        <v>1</v>
      </c>
      <c r="I15" s="1" t="s">
        <v>42</v>
      </c>
    </row>
    <row r="16" spans="1:9" x14ac:dyDescent="0.25">
      <c r="A16" t="s">
        <v>14</v>
      </c>
      <c r="B16" t="s">
        <v>9</v>
      </c>
      <c r="C16" t="s">
        <v>16</v>
      </c>
      <c r="D16">
        <v>5.1772269314255902E-2</v>
      </c>
      <c r="E16">
        <v>-516.96983729999999</v>
      </c>
      <c r="F16">
        <v>-516.91806499999996</v>
      </c>
      <c r="G16" t="b">
        <v>1</v>
      </c>
      <c r="H16" t="b">
        <v>1</v>
      </c>
      <c r="I16">
        <v>3.6606155000000001E-2</v>
      </c>
    </row>
    <row r="18" spans="1:10" x14ac:dyDescent="0.25">
      <c r="A18" t="s">
        <v>17</v>
      </c>
      <c r="F18" t="s">
        <v>31</v>
      </c>
    </row>
    <row r="19" spans="1:10" x14ac:dyDescent="0.25">
      <c r="B19" t="s">
        <v>18</v>
      </c>
      <c r="C19" t="s">
        <v>19</v>
      </c>
      <c r="D19" t="s">
        <v>20</v>
      </c>
      <c r="F19" t="s">
        <v>0</v>
      </c>
      <c r="G19" t="s">
        <v>2</v>
      </c>
      <c r="H19" t="s">
        <v>32</v>
      </c>
      <c r="I19" t="s">
        <v>33</v>
      </c>
      <c r="J19" t="s">
        <v>28</v>
      </c>
    </row>
    <row r="20" spans="1:10" x14ac:dyDescent="0.25">
      <c r="A20" t="s">
        <v>21</v>
      </c>
      <c r="B20">
        <v>3.7585252999999999E-2</v>
      </c>
      <c r="C20">
        <v>3.7585252999999999E-2</v>
      </c>
      <c r="D20">
        <v>3.7585252999999999E-2</v>
      </c>
      <c r="F20" t="s">
        <v>8</v>
      </c>
      <c r="G20" t="s">
        <v>10</v>
      </c>
      <c r="H20">
        <f>D2-I2</f>
        <v>7.1687049999999974E-3</v>
      </c>
      <c r="I20">
        <f>H20*2625.5</f>
        <v>18.821434977499994</v>
      </c>
      <c r="J20">
        <f>H20/I2*100</f>
        <v>20.013265859972389</v>
      </c>
    </row>
    <row r="21" spans="1:10" x14ac:dyDescent="0.25">
      <c r="A21" t="s">
        <v>22</v>
      </c>
      <c r="B21">
        <v>4.1878628000000001E-2</v>
      </c>
      <c r="C21">
        <v>4.2988471E-2</v>
      </c>
      <c r="D21">
        <v>4.2433549000000001E-2</v>
      </c>
      <c r="F21" t="s">
        <v>11</v>
      </c>
      <c r="G21" t="s">
        <v>10</v>
      </c>
      <c r="H21">
        <f t="shared" ref="H21:H34" si="0">D3-I3</f>
        <v>1.3154691673889798E-2</v>
      </c>
      <c r="I21">
        <f t="shared" ref="I21:I34" si="1">H21*2625.5</f>
        <v>34.537642989797661</v>
      </c>
      <c r="J21">
        <f t="shared" ref="J21:J34" si="2">H21/I3*100</f>
        <v>101.85325012655294</v>
      </c>
    </row>
    <row r="22" spans="1:10" x14ac:dyDescent="0.25">
      <c r="A22" t="s">
        <v>23</v>
      </c>
      <c r="B22">
        <v>2.8686619999999999E-2</v>
      </c>
      <c r="C22">
        <v>4.4099059000000003E-2</v>
      </c>
      <c r="D22">
        <v>3.7813073000000003E-2</v>
      </c>
      <c r="F22" t="s">
        <v>12</v>
      </c>
      <c r="G22" t="s">
        <v>10</v>
      </c>
      <c r="H22">
        <f t="shared" si="0"/>
        <v>1.1943594242421401E-2</v>
      </c>
      <c r="I22">
        <f t="shared" si="1"/>
        <v>31.357906683477388</v>
      </c>
      <c r="J22">
        <f t="shared" si="2"/>
        <v>258.19940101111507</v>
      </c>
    </row>
    <row r="23" spans="1:10" x14ac:dyDescent="0.25">
      <c r="A23" t="s">
        <v>24</v>
      </c>
      <c r="F23" t="s">
        <v>13</v>
      </c>
      <c r="G23" t="s">
        <v>10</v>
      </c>
      <c r="H23">
        <f t="shared" si="0"/>
        <v>3.2835494953679802E-2</v>
      </c>
      <c r="I23">
        <f t="shared" si="1"/>
        <v>86.209592000886317</v>
      </c>
      <c r="J23">
        <f t="shared" si="2"/>
        <v>-610.84963007607826</v>
      </c>
    </row>
    <row r="24" spans="1:10" x14ac:dyDescent="0.25">
      <c r="A24" t="s">
        <v>21</v>
      </c>
      <c r="B24">
        <v>98.680081250000001</v>
      </c>
      <c r="C24">
        <v>98.680081250000001</v>
      </c>
      <c r="D24">
        <v>98.680081250000001</v>
      </c>
      <c r="F24" t="s">
        <v>14</v>
      </c>
      <c r="G24" t="s">
        <v>10</v>
      </c>
      <c r="H24">
        <f t="shared" si="0"/>
        <v>2.1811491209455802E-2</v>
      </c>
      <c r="I24">
        <f t="shared" si="1"/>
        <v>57.266070170426211</v>
      </c>
      <c r="J24">
        <f t="shared" si="2"/>
        <v>108.69259245660577</v>
      </c>
    </row>
    <row r="25" spans="1:10" x14ac:dyDescent="0.25">
      <c r="A25" t="s">
        <v>22</v>
      </c>
      <c r="B25">
        <v>109.9523372</v>
      </c>
      <c r="C25">
        <v>112.86623090000001</v>
      </c>
      <c r="D25">
        <v>111.409284</v>
      </c>
      <c r="F25" t="s">
        <v>8</v>
      </c>
      <c r="G25" t="s">
        <v>15</v>
      </c>
      <c r="H25">
        <f t="shared" si="0"/>
        <v>1.9035266055179703E-2</v>
      </c>
      <c r="I25">
        <f t="shared" si="1"/>
        <v>49.977091027874309</v>
      </c>
      <c r="J25">
        <f t="shared" si="2"/>
        <v>75.947268225073429</v>
      </c>
    </row>
    <row r="26" spans="1:10" x14ac:dyDescent="0.25">
      <c r="A26" t="s">
        <v>23</v>
      </c>
      <c r="B26">
        <v>75.316721360000003</v>
      </c>
      <c r="C26">
        <v>115.7820797</v>
      </c>
      <c r="D26">
        <v>99.278222569999997</v>
      </c>
      <c r="F26" t="s">
        <v>11</v>
      </c>
      <c r="G26" t="s">
        <v>15</v>
      </c>
      <c r="H26">
        <f t="shared" si="0"/>
        <v>2.0135429999999999E-2</v>
      </c>
      <c r="I26">
        <f t="shared" si="1"/>
        <v>52.865571464999995</v>
      </c>
      <c r="J26">
        <f t="shared" si="2"/>
        <v>235.46933233854</v>
      </c>
    </row>
    <row r="27" spans="1:10" x14ac:dyDescent="0.25">
      <c r="F27" t="s">
        <v>12</v>
      </c>
      <c r="G27" t="s">
        <v>15</v>
      </c>
      <c r="H27">
        <f t="shared" si="0"/>
        <v>1.5022170040548798E-2</v>
      </c>
      <c r="I27">
        <f t="shared" si="1"/>
        <v>39.440707441460873</v>
      </c>
      <c r="J27">
        <f t="shared" si="2"/>
        <v>55.110304152443476</v>
      </c>
    </row>
    <row r="28" spans="1:10" x14ac:dyDescent="0.25">
      <c r="A28" t="s">
        <v>25</v>
      </c>
      <c r="F28" t="s">
        <v>13</v>
      </c>
      <c r="G28" t="s">
        <v>15</v>
      </c>
      <c r="H28">
        <f t="shared" si="0"/>
        <v>3.2090112999999997E-2</v>
      </c>
      <c r="I28">
        <f t="shared" si="1"/>
        <v>84.252591681499993</v>
      </c>
      <c r="J28">
        <f t="shared" si="2"/>
        <v>783.45767536792334</v>
      </c>
    </row>
    <row r="29" spans="1:10" x14ac:dyDescent="0.25">
      <c r="B29" t="s">
        <v>26</v>
      </c>
      <c r="C29" t="s">
        <v>27</v>
      </c>
      <c r="D29" t="s">
        <v>28</v>
      </c>
      <c r="F29" t="s">
        <v>14</v>
      </c>
      <c r="G29" t="s">
        <v>15</v>
      </c>
      <c r="H29">
        <f t="shared" si="0"/>
        <v>7.9969744299433002E-3</v>
      </c>
      <c r="I29">
        <f t="shared" si="1"/>
        <v>20.996056365816134</v>
      </c>
      <c r="J29">
        <f t="shared" si="2"/>
        <v>63.665480396552951</v>
      </c>
    </row>
    <row r="30" spans="1:10" x14ac:dyDescent="0.25">
      <c r="A30" t="s">
        <v>8</v>
      </c>
      <c r="B30">
        <v>-1.7320388999999999E-2</v>
      </c>
      <c r="C30">
        <v>-45.474680710000001</v>
      </c>
      <c r="D30">
        <v>-28.719476390000001</v>
      </c>
      <c r="F30" t="s">
        <v>8</v>
      </c>
      <c r="G30" t="s">
        <v>16</v>
      </c>
      <c r="H30">
        <f t="shared" si="0"/>
        <v>1.7783839632897903E-2</v>
      </c>
      <c r="I30">
        <f t="shared" si="1"/>
        <v>46.691470956173447</v>
      </c>
      <c r="J30">
        <f t="shared" si="2"/>
        <v>41.819708816494042</v>
      </c>
    </row>
    <row r="31" spans="1:10" x14ac:dyDescent="0.25">
      <c r="A31" t="s">
        <v>11</v>
      </c>
      <c r="B31">
        <v>-1.4529436E-2</v>
      </c>
      <c r="C31">
        <v>-38.147034849999997</v>
      </c>
      <c r="D31">
        <v>-35.787259409999997</v>
      </c>
      <c r="F31" t="s">
        <v>11</v>
      </c>
      <c r="G31" t="s">
        <v>16</v>
      </c>
      <c r="H31">
        <f t="shared" si="0"/>
        <v>2.4198054852263298E-2</v>
      </c>
      <c r="I31">
        <f t="shared" si="1"/>
        <v>63.531993014617292</v>
      </c>
      <c r="J31">
        <f t="shared" si="2"/>
        <v>147.53641948341243</v>
      </c>
    </row>
    <row r="32" spans="1:10" x14ac:dyDescent="0.25">
      <c r="A32" t="s">
        <v>12</v>
      </c>
      <c r="B32">
        <v>-2.1015934E-2</v>
      </c>
      <c r="C32">
        <v>-55.177333580000003</v>
      </c>
      <c r="D32">
        <v>-55.915371049999997</v>
      </c>
      <c r="F32" t="s">
        <v>12</v>
      </c>
      <c r="G32" t="s">
        <v>16</v>
      </c>
      <c r="H32">
        <f t="shared" si="0"/>
        <v>2.6869420999999998E-2</v>
      </c>
      <c r="I32">
        <f t="shared" si="1"/>
        <v>70.545664835499991</v>
      </c>
      <c r="J32">
        <f t="shared" si="2"/>
        <v>250.74507513742282</v>
      </c>
    </row>
    <row r="33" spans="1:10" x14ac:dyDescent="0.25">
      <c r="A33" t="s">
        <v>13</v>
      </c>
      <c r="B33">
        <v>-6.2699799999999997E-3</v>
      </c>
      <c r="C33">
        <v>-16.46183182</v>
      </c>
      <c r="D33">
        <v>-18.58868167</v>
      </c>
      <c r="F33" t="s">
        <v>13</v>
      </c>
      <c r="G33" t="s">
        <v>16</v>
      </c>
      <c r="H33">
        <f t="shared" si="0"/>
        <v>1.6982283591232702E-2</v>
      </c>
      <c r="I33">
        <f t="shared" si="1"/>
        <v>44.586985568781458</v>
      </c>
      <c r="J33">
        <f t="shared" si="2"/>
        <v>101.40002472940326</v>
      </c>
    </row>
    <row r="34" spans="1:10" x14ac:dyDescent="0.25">
      <c r="A34" t="s">
        <v>14</v>
      </c>
      <c r="B34">
        <v>-9.8936419999999994E-3</v>
      </c>
      <c r="C34">
        <v>-25.975755880000001</v>
      </c>
      <c r="D34">
        <v>-19.10992444</v>
      </c>
      <c r="F34" t="s">
        <v>14</v>
      </c>
      <c r="G34" t="s">
        <v>16</v>
      </c>
      <c r="H34">
        <f t="shared" si="0"/>
        <v>1.51661143142559E-2</v>
      </c>
      <c r="I34">
        <f t="shared" si="1"/>
        <v>39.818633132078865</v>
      </c>
      <c r="J34">
        <f t="shared" si="2"/>
        <v>41.430503461114391</v>
      </c>
    </row>
    <row r="35" spans="1:10" x14ac:dyDescent="0.25">
      <c r="C35" t="s">
        <v>29</v>
      </c>
      <c r="D35">
        <v>31.624142590000002</v>
      </c>
    </row>
    <row r="36" spans="1:10" x14ac:dyDescent="0.25">
      <c r="F36" t="s">
        <v>43</v>
      </c>
    </row>
    <row r="37" spans="1:10" x14ac:dyDescent="0.25">
      <c r="A37" t="s">
        <v>30</v>
      </c>
      <c r="F37" t="s">
        <v>0</v>
      </c>
      <c r="G37" t="s">
        <v>2</v>
      </c>
      <c r="H37" t="s">
        <v>32</v>
      </c>
      <c r="I37" t="s">
        <v>33</v>
      </c>
      <c r="J37" t="s">
        <v>28</v>
      </c>
    </row>
    <row r="38" spans="1:10" x14ac:dyDescent="0.25">
      <c r="B38" t="s">
        <v>26</v>
      </c>
      <c r="C38" t="s">
        <v>27</v>
      </c>
      <c r="D38" t="s">
        <v>28</v>
      </c>
      <c r="F38" t="s">
        <v>8</v>
      </c>
      <c r="G38" t="s">
        <v>10</v>
      </c>
      <c r="H38">
        <f>I2-D2</f>
        <v>-7.1687049999999974E-3</v>
      </c>
      <c r="I38">
        <f>H38*2625.5</f>
        <v>-18.821434977499994</v>
      </c>
      <c r="J38">
        <f>H38/D2*100</f>
        <v>-16.675878051117468</v>
      </c>
    </row>
    <row r="39" spans="1:10" x14ac:dyDescent="0.25">
      <c r="A39" t="s">
        <v>8</v>
      </c>
      <c r="B39">
        <v>-1.6209800999999999E-2</v>
      </c>
      <c r="C39">
        <v>-42.558831900000001</v>
      </c>
      <c r="D39">
        <v>-26.877975809999999</v>
      </c>
      <c r="F39" t="s">
        <v>11</v>
      </c>
      <c r="G39" t="s">
        <v>10</v>
      </c>
      <c r="H39">
        <f t="shared" ref="H39:H52" si="3">I3-D3</f>
        <v>-1.3154691673889798E-2</v>
      </c>
      <c r="I39">
        <f t="shared" ref="I39:I52" si="4">H39*2625.5</f>
        <v>-34.537642989797661</v>
      </c>
      <c r="J39">
        <f t="shared" ref="J39:J52" si="5">H39/D3*100</f>
        <v>-50.459058777946609</v>
      </c>
    </row>
    <row r="40" spans="1:10" x14ac:dyDescent="0.25">
      <c r="A40" t="s">
        <v>11</v>
      </c>
      <c r="B40">
        <v>-1.1912846E-2</v>
      </c>
      <c r="C40">
        <v>-31.27717681</v>
      </c>
      <c r="D40">
        <v>-29.342370760000001</v>
      </c>
      <c r="F40" t="s">
        <v>12</v>
      </c>
      <c r="G40" t="s">
        <v>10</v>
      </c>
      <c r="H40">
        <f t="shared" si="3"/>
        <v>-1.1943594242421401E-2</v>
      </c>
      <c r="I40">
        <f t="shared" si="4"/>
        <v>-31.357906683477388</v>
      </c>
      <c r="J40">
        <f t="shared" si="5"/>
        <v>-72.082588715189672</v>
      </c>
    </row>
    <row r="41" spans="1:10" x14ac:dyDescent="0.25">
      <c r="A41" t="s">
        <v>12</v>
      </c>
      <c r="B41">
        <v>4.6952859999999999E-3</v>
      </c>
      <c r="C41">
        <v>12.327474130000001</v>
      </c>
      <c r="D41">
        <v>12.49236318</v>
      </c>
      <c r="F41" t="s">
        <v>13</v>
      </c>
      <c r="G41" t="s">
        <v>10</v>
      </c>
      <c r="H41">
        <f t="shared" si="3"/>
        <v>-3.2835494953679802E-2</v>
      </c>
      <c r="I41">
        <f t="shared" si="4"/>
        <v>-86.209592000886317</v>
      </c>
      <c r="J41">
        <f t="shared" si="5"/>
        <v>-119.57523194939135</v>
      </c>
    </row>
    <row r="42" spans="1:10" x14ac:dyDescent="0.25">
      <c r="A42" t="s">
        <v>13</v>
      </c>
      <c r="B42">
        <v>2.4559790000000001E-3</v>
      </c>
      <c r="C42">
        <v>6.448172853</v>
      </c>
      <c r="D42">
        <v>7.2812694130000004</v>
      </c>
      <c r="F42" t="s">
        <v>14</v>
      </c>
      <c r="G42" t="s">
        <v>10</v>
      </c>
      <c r="H42">
        <f t="shared" si="3"/>
        <v>-2.1811491209455802E-2</v>
      </c>
      <c r="I42">
        <f t="shared" si="4"/>
        <v>-57.266070170426211</v>
      </c>
      <c r="J42">
        <f t="shared" si="5"/>
        <v>-52.08263080981498</v>
      </c>
    </row>
    <row r="43" spans="1:10" x14ac:dyDescent="0.25">
      <c r="A43" t="s">
        <v>14</v>
      </c>
      <c r="B43">
        <v>-3.1214367999999999E-2</v>
      </c>
      <c r="C43">
        <v>-81.953323240000003</v>
      </c>
      <c r="D43">
        <v>-60.291674350000001</v>
      </c>
      <c r="F43" t="s">
        <v>8</v>
      </c>
      <c r="G43" t="s">
        <v>15</v>
      </c>
      <c r="H43">
        <f t="shared" si="3"/>
        <v>-1.9035266055179703E-2</v>
      </c>
      <c r="I43">
        <f t="shared" si="4"/>
        <v>-49.977091027874309</v>
      </c>
      <c r="J43">
        <f t="shared" si="5"/>
        <v>-43.164789650454225</v>
      </c>
    </row>
    <row r="44" spans="1:10" x14ac:dyDescent="0.25">
      <c r="C44" t="s">
        <v>29</v>
      </c>
      <c r="D44">
        <v>27.257130700000001</v>
      </c>
      <c r="F44" t="s">
        <v>11</v>
      </c>
      <c r="G44" t="s">
        <v>15</v>
      </c>
      <c r="H44">
        <f t="shared" si="3"/>
        <v>-2.0135429999999999E-2</v>
      </c>
      <c r="I44">
        <f t="shared" si="4"/>
        <v>-52.865571464999995</v>
      </c>
      <c r="J44">
        <f t="shared" si="5"/>
        <v>-70.191015881271483</v>
      </c>
    </row>
    <row r="45" spans="1:10" x14ac:dyDescent="0.25">
      <c r="F45" t="s">
        <v>12</v>
      </c>
      <c r="G45" t="s">
        <v>15</v>
      </c>
      <c r="H45">
        <f t="shared" si="3"/>
        <v>-1.5022170040548798E-2</v>
      </c>
      <c r="I45">
        <f t="shared" si="4"/>
        <v>-39.440707441460873</v>
      </c>
      <c r="J45">
        <f t="shared" si="5"/>
        <v>-35.529750556275545</v>
      </c>
    </row>
    <row r="46" spans="1:10" x14ac:dyDescent="0.25">
      <c r="F46" t="s">
        <v>13</v>
      </c>
      <c r="G46" t="s">
        <v>15</v>
      </c>
      <c r="H46">
        <f t="shared" si="3"/>
        <v>-3.2090112999999997E-2</v>
      </c>
      <c r="I46">
        <f t="shared" si="4"/>
        <v>-84.252591681499993</v>
      </c>
      <c r="J46">
        <f t="shared" si="5"/>
        <v>-88.68083861987455</v>
      </c>
    </row>
    <row r="47" spans="1:10" x14ac:dyDescent="0.25">
      <c r="F47" t="s">
        <v>14</v>
      </c>
      <c r="G47" t="s">
        <v>15</v>
      </c>
      <c r="H47">
        <f t="shared" si="3"/>
        <v>-7.9969744299433002E-3</v>
      </c>
      <c r="I47">
        <f t="shared" si="4"/>
        <v>-20.996056365816134</v>
      </c>
      <c r="J47">
        <f t="shared" si="5"/>
        <v>-38.899760806185157</v>
      </c>
    </row>
    <row r="48" spans="1:10" x14ac:dyDescent="0.25">
      <c r="F48" t="s">
        <v>8</v>
      </c>
      <c r="G48" t="s">
        <v>16</v>
      </c>
      <c r="H48">
        <f t="shared" si="3"/>
        <v>-1.7783839632897903E-2</v>
      </c>
      <c r="I48">
        <f t="shared" si="4"/>
        <v>-46.691470956173447</v>
      </c>
      <c r="J48">
        <f t="shared" si="5"/>
        <v>-29.48793871140024</v>
      </c>
    </row>
    <row r="49" spans="6:11" x14ac:dyDescent="0.25">
      <c r="F49" t="s">
        <v>11</v>
      </c>
      <c r="G49" t="s">
        <v>16</v>
      </c>
      <c r="H49">
        <f t="shared" si="3"/>
        <v>-2.4198054852263298E-2</v>
      </c>
      <c r="I49">
        <f t="shared" si="4"/>
        <v>-63.531993014617292</v>
      </c>
      <c r="J49">
        <f t="shared" si="5"/>
        <v>-59.601904152652949</v>
      </c>
    </row>
    <row r="50" spans="6:11" x14ac:dyDescent="0.25">
      <c r="F50" t="s">
        <v>12</v>
      </c>
      <c r="G50" t="s">
        <v>16</v>
      </c>
      <c r="H50">
        <f t="shared" si="3"/>
        <v>-2.6869420999999998E-2</v>
      </c>
      <c r="I50">
        <f t="shared" si="4"/>
        <v>-70.545664835499991</v>
      </c>
      <c r="J50">
        <f t="shared" si="5"/>
        <v>-71.489264685806418</v>
      </c>
    </row>
    <row r="51" spans="6:11" x14ac:dyDescent="0.25">
      <c r="F51" t="s">
        <v>13</v>
      </c>
      <c r="G51" t="s">
        <v>16</v>
      </c>
      <c r="H51">
        <f t="shared" si="3"/>
        <v>-1.6982283591232702E-2</v>
      </c>
      <c r="I51">
        <f t="shared" si="4"/>
        <v>-44.586985568781458</v>
      </c>
      <c r="J51">
        <f t="shared" si="5"/>
        <v>-50.347573127482057</v>
      </c>
    </row>
    <row r="52" spans="6:11" x14ac:dyDescent="0.25">
      <c r="F52" t="s">
        <v>14</v>
      </c>
      <c r="G52" t="s">
        <v>16</v>
      </c>
      <c r="H52">
        <f t="shared" si="3"/>
        <v>-1.51661143142559E-2</v>
      </c>
      <c r="I52">
        <f t="shared" si="4"/>
        <v>-39.818633132078865</v>
      </c>
      <c r="J52">
        <f t="shared" si="5"/>
        <v>-29.293895197442684</v>
      </c>
    </row>
    <row r="54" spans="6:11" x14ac:dyDescent="0.25">
      <c r="F54" t="s">
        <v>45</v>
      </c>
      <c r="J54" t="s">
        <v>44</v>
      </c>
    </row>
    <row r="55" spans="6:11" x14ac:dyDescent="0.25">
      <c r="F55" t="s">
        <v>0</v>
      </c>
      <c r="G55" t="s">
        <v>46</v>
      </c>
      <c r="H55" t="s">
        <v>33</v>
      </c>
      <c r="I55" t="s">
        <v>28</v>
      </c>
      <c r="J55" t="s">
        <v>33</v>
      </c>
      <c r="K55" t="s">
        <v>28</v>
      </c>
    </row>
    <row r="56" spans="6:11" x14ac:dyDescent="0.25">
      <c r="F56" t="s">
        <v>14</v>
      </c>
      <c r="G56">
        <v>164.01599999999999</v>
      </c>
      <c r="H56">
        <f>D16*2625.5-G56</f>
        <v>-28.087906915421115</v>
      </c>
      <c r="I56">
        <f>H56/G56*100</f>
        <v>-17.125101767767241</v>
      </c>
      <c r="J56">
        <f>-1*H56</f>
        <v>28.087906915421115</v>
      </c>
      <c r="K56">
        <f>J56/D16/2625.5*100</f>
        <v>20.663798246580207</v>
      </c>
    </row>
    <row r="57" spans="6:11" x14ac:dyDescent="0.25">
      <c r="F57" t="s">
        <v>8</v>
      </c>
      <c r="G57">
        <v>188.136</v>
      </c>
      <c r="H57">
        <f>D12*2625.5-G57</f>
        <v>-29.795088439022692</v>
      </c>
      <c r="I57">
        <f t="shared" ref="I57:I59" si="6">H57/G57*100</f>
        <v>-15.836994747960354</v>
      </c>
      <c r="J57">
        <f t="shared" ref="J57:J59" si="7">-1*H57</f>
        <v>29.795088439022692</v>
      </c>
      <c r="K57">
        <f>J57/D12/2625.5*100</f>
        <v>18.817049962194112</v>
      </c>
    </row>
    <row r="58" spans="6:11" x14ac:dyDescent="0.25">
      <c r="F58" t="s">
        <v>11</v>
      </c>
      <c r="G58">
        <v>144.72</v>
      </c>
      <c r="H58">
        <f t="shared" ref="H58:H59" si="8">D13*2625.5-G58</f>
        <v>-38.126101838796032</v>
      </c>
      <c r="I58">
        <f t="shared" si="6"/>
        <v>-26.344735930621916</v>
      </c>
      <c r="J58">
        <f t="shared" si="7"/>
        <v>38.126101838796032</v>
      </c>
      <c r="K58">
        <f t="shared" ref="K58:K59" si="9">J58/D13/2625.5*100</f>
        <v>35.767621314624606</v>
      </c>
    </row>
    <row r="59" spans="6:11" x14ac:dyDescent="0.25">
      <c r="F59" t="s">
        <v>12</v>
      </c>
      <c r="G59">
        <v>106.12800000000001</v>
      </c>
      <c r="H59">
        <f t="shared" si="8"/>
        <v>-7.4479182485000166</v>
      </c>
      <c r="I59">
        <f t="shared" si="6"/>
        <v>-7.0178635689921745</v>
      </c>
      <c r="J59">
        <f t="shared" si="7"/>
        <v>7.4479182485000166</v>
      </c>
      <c r="K59">
        <f t="shared" si="9"/>
        <v>7.5475396010064655</v>
      </c>
    </row>
    <row r="60" spans="6:11" x14ac:dyDescent="0.25">
      <c r="H60" t="s">
        <v>29</v>
      </c>
      <c r="I60">
        <f>AVERAGE(I56:I59)</f>
        <v>-16.581174003835422</v>
      </c>
      <c r="K60">
        <f>AVERAGE(K56:K59)</f>
        <v>20.699002281101347</v>
      </c>
    </row>
    <row r="62" spans="6:11" x14ac:dyDescent="0.25">
      <c r="F62" t="s">
        <v>0</v>
      </c>
      <c r="G62" t="s">
        <v>54</v>
      </c>
      <c r="H62" t="s">
        <v>51</v>
      </c>
      <c r="I62" t="s">
        <v>52</v>
      </c>
    </row>
    <row r="63" spans="6:11" x14ac:dyDescent="0.25">
      <c r="F63" t="s">
        <v>14</v>
      </c>
      <c r="G63" t="b">
        <v>0</v>
      </c>
      <c r="H63">
        <v>96.109459952500004</v>
      </c>
      <c r="I63" t="s">
        <v>53</v>
      </c>
    </row>
    <row r="64" spans="6:11" x14ac:dyDescent="0.25">
      <c r="F64" t="s">
        <v>8</v>
      </c>
      <c r="G64" t="b">
        <v>0</v>
      </c>
      <c r="H64">
        <v>111.64944060480387</v>
      </c>
      <c r="I64" t="s">
        <v>53</v>
      </c>
    </row>
    <row r="65" spans="6:13" x14ac:dyDescent="0.25">
      <c r="F65" t="s">
        <v>11</v>
      </c>
      <c r="G65" t="b">
        <v>0</v>
      </c>
      <c r="H65">
        <v>43.061905146586675</v>
      </c>
      <c r="I65" t="s">
        <v>53</v>
      </c>
    </row>
    <row r="66" spans="6:13" x14ac:dyDescent="0.25">
      <c r="F66" t="s">
        <v>12</v>
      </c>
      <c r="G66" t="b">
        <v>0</v>
      </c>
      <c r="H66">
        <v>28.134416915999999</v>
      </c>
      <c r="I66" t="s">
        <v>53</v>
      </c>
    </row>
    <row r="67" spans="6:13" x14ac:dyDescent="0.25">
      <c r="F67" t="s">
        <v>13</v>
      </c>
      <c r="G67" t="b">
        <v>0</v>
      </c>
      <c r="H67">
        <v>43.971375438779795</v>
      </c>
      <c r="I67" t="s">
        <v>53</v>
      </c>
    </row>
    <row r="68" spans="6:13" x14ac:dyDescent="0.25">
      <c r="F68" t="s">
        <v>14</v>
      </c>
      <c r="G68" t="b">
        <v>1</v>
      </c>
      <c r="H68">
        <v>135.92809308457888</v>
      </c>
      <c r="I68" t="s">
        <v>53</v>
      </c>
      <c r="L68">
        <v>0.64</v>
      </c>
      <c r="M68">
        <f>L68*96.48</f>
        <v>61.747200000000007</v>
      </c>
    </row>
    <row r="69" spans="6:13" x14ac:dyDescent="0.25">
      <c r="F69" t="s">
        <v>8</v>
      </c>
      <c r="G69" t="b">
        <v>1</v>
      </c>
      <c r="H69">
        <v>158.3409115609773</v>
      </c>
      <c r="I69" t="s">
        <v>53</v>
      </c>
      <c r="L69">
        <v>1.0900000000000001</v>
      </c>
      <c r="M69">
        <f t="shared" ref="M69:M71" si="10">L69*96.48</f>
        <v>105.16320000000002</v>
      </c>
    </row>
    <row r="70" spans="6:13" x14ac:dyDescent="0.25">
      <c r="F70" t="s">
        <v>11</v>
      </c>
      <c r="G70" t="b">
        <v>1</v>
      </c>
      <c r="H70">
        <v>106.59389816120397</v>
      </c>
      <c r="I70" t="s">
        <v>53</v>
      </c>
      <c r="L70">
        <v>0.53</v>
      </c>
      <c r="M70">
        <f t="shared" si="10"/>
        <v>51.134400000000007</v>
      </c>
    </row>
    <row r="71" spans="6:13" x14ac:dyDescent="0.25">
      <c r="F71" t="s">
        <v>12</v>
      </c>
      <c r="G71" t="b">
        <v>1</v>
      </c>
      <c r="H71">
        <v>98.680081751499998</v>
      </c>
      <c r="I71" t="s">
        <v>53</v>
      </c>
      <c r="L71">
        <v>0.9</v>
      </c>
      <c r="M71">
        <f t="shared" si="10"/>
        <v>86.832000000000008</v>
      </c>
    </row>
    <row r="72" spans="6:13" x14ac:dyDescent="0.25">
      <c r="F72" t="s">
        <v>13</v>
      </c>
      <c r="G72" t="b">
        <v>1</v>
      </c>
      <c r="H72">
        <v>88.55836100756126</v>
      </c>
      <c r="I72" t="s">
        <v>53</v>
      </c>
    </row>
    <row r="73" spans="6:13" x14ac:dyDescent="0.25">
      <c r="F73" t="s">
        <v>14</v>
      </c>
      <c r="G73" t="b">
        <v>1</v>
      </c>
      <c r="H73">
        <v>164.01599999999999</v>
      </c>
      <c r="I73" t="s">
        <v>47</v>
      </c>
    </row>
    <row r="74" spans="6:13" x14ac:dyDescent="0.25">
      <c r="F74" t="s">
        <v>8</v>
      </c>
      <c r="G74" t="b">
        <v>1</v>
      </c>
      <c r="H74">
        <v>188.136</v>
      </c>
      <c r="I74" t="s">
        <v>47</v>
      </c>
    </row>
    <row r="75" spans="6:13" x14ac:dyDescent="0.25">
      <c r="F75" t="s">
        <v>11</v>
      </c>
      <c r="G75" t="b">
        <v>1</v>
      </c>
      <c r="H75">
        <v>144.72</v>
      </c>
      <c r="I75" t="s">
        <v>47</v>
      </c>
    </row>
    <row r="76" spans="6:13" x14ac:dyDescent="0.25">
      <c r="F76" t="s">
        <v>12</v>
      </c>
      <c r="G76" t="b">
        <v>1</v>
      </c>
      <c r="H76">
        <v>106.128</v>
      </c>
      <c r="I76" t="s">
        <v>47</v>
      </c>
    </row>
    <row r="77" spans="6:13" x14ac:dyDescent="0.25">
      <c r="F77" t="s">
        <v>14</v>
      </c>
      <c r="G77" t="b">
        <v>1</v>
      </c>
      <c r="H77">
        <v>67.536000000000001</v>
      </c>
      <c r="I77" t="s">
        <v>48</v>
      </c>
      <c r="J77">
        <f>(H77-H68)/H68*100</f>
        <v>-50.314906604349332</v>
      </c>
    </row>
    <row r="78" spans="6:13" x14ac:dyDescent="0.25">
      <c r="F78" t="s">
        <v>8</v>
      </c>
      <c r="G78" t="b">
        <v>1</v>
      </c>
      <c r="H78">
        <v>85.867199999999997</v>
      </c>
      <c r="I78" t="s">
        <v>48</v>
      </c>
      <c r="J78">
        <f t="shared" ref="J78:J79" si="11">(H78-H69)/H69*100</f>
        <v>-45.770679760844743</v>
      </c>
    </row>
    <row r="79" spans="6:13" x14ac:dyDescent="0.25">
      <c r="F79" t="s">
        <v>11</v>
      </c>
      <c r="G79" t="b">
        <v>1</v>
      </c>
      <c r="H79">
        <v>68.500799999999998</v>
      </c>
      <c r="I79" t="s">
        <v>48</v>
      </c>
      <c r="J79">
        <f t="shared" si="11"/>
        <v>-35.736659244411022</v>
      </c>
    </row>
    <row r="80" spans="6:13" x14ac:dyDescent="0.25">
      <c r="F80" t="s">
        <v>14</v>
      </c>
      <c r="G80" t="b">
        <v>0</v>
      </c>
      <c r="H80">
        <v>47.468159999999997</v>
      </c>
      <c r="I80" t="s">
        <v>49</v>
      </c>
      <c r="J80">
        <f>AVERAGE(J77:J79)</f>
        <v>-43.940748536535033</v>
      </c>
    </row>
    <row r="81" spans="6:10" x14ac:dyDescent="0.25">
      <c r="F81" t="s">
        <v>11</v>
      </c>
      <c r="G81" t="b">
        <v>0</v>
      </c>
      <c r="H81">
        <v>28.943999999999999</v>
      </c>
      <c r="I81" t="s">
        <v>49</v>
      </c>
    </row>
    <row r="82" spans="6:10" x14ac:dyDescent="0.25">
      <c r="F82" t="s">
        <v>13</v>
      </c>
      <c r="G82" t="b">
        <v>0</v>
      </c>
      <c r="H82">
        <v>10.419840000000001</v>
      </c>
      <c r="I82" t="s">
        <v>49</v>
      </c>
    </row>
    <row r="83" spans="6:10" x14ac:dyDescent="0.25">
      <c r="F83" t="s">
        <v>14</v>
      </c>
      <c r="G83" t="b">
        <v>1</v>
      </c>
      <c r="H83">
        <v>118.6704</v>
      </c>
      <c r="I83" t="s">
        <v>49</v>
      </c>
    </row>
    <row r="84" spans="6:10" x14ac:dyDescent="0.25">
      <c r="F84" t="s">
        <v>11</v>
      </c>
      <c r="G84" t="b">
        <v>1</v>
      </c>
      <c r="H84">
        <v>72.36</v>
      </c>
      <c r="I84" t="s">
        <v>49</v>
      </c>
    </row>
    <row r="85" spans="6:10" x14ac:dyDescent="0.25">
      <c r="F85" t="s">
        <v>13</v>
      </c>
      <c r="G85" t="b">
        <v>1</v>
      </c>
      <c r="H85">
        <v>26.049600000000002</v>
      </c>
      <c r="I85" t="s">
        <v>49</v>
      </c>
    </row>
    <row r="86" spans="6:10" x14ac:dyDescent="0.25">
      <c r="F86" t="s">
        <v>14</v>
      </c>
      <c r="G86" t="b">
        <v>1</v>
      </c>
      <c r="H86">
        <v>74.826750000000004</v>
      </c>
      <c r="I86" t="s">
        <v>50</v>
      </c>
      <c r="J86">
        <f>(H86-H68)/H68*100</f>
        <v>-44.95122509116613</v>
      </c>
    </row>
    <row r="87" spans="6:10" x14ac:dyDescent="0.25">
      <c r="F87" t="s">
        <v>8</v>
      </c>
      <c r="G87" t="b">
        <v>1</v>
      </c>
      <c r="H87">
        <v>96.880949999999999</v>
      </c>
      <c r="I87" t="s">
        <v>50</v>
      </c>
      <c r="J87">
        <f t="shared" ref="J87:J90" si="12">(H87-H69)/H69*100</f>
        <v>-38.814960047333685</v>
      </c>
    </row>
    <row r="88" spans="6:10" x14ac:dyDescent="0.25">
      <c r="F88" t="s">
        <v>11</v>
      </c>
      <c r="G88" t="b">
        <v>1</v>
      </c>
      <c r="H88">
        <v>60.386499999999998</v>
      </c>
      <c r="I88" t="s">
        <v>50</v>
      </c>
      <c r="J88">
        <f t="shared" si="12"/>
        <v>-43.349008675265488</v>
      </c>
    </row>
    <row r="89" spans="6:10" x14ac:dyDescent="0.25">
      <c r="F89" t="s">
        <v>12</v>
      </c>
      <c r="G89" t="b">
        <v>1</v>
      </c>
      <c r="H89">
        <v>50.934699999999999</v>
      </c>
      <c r="I89" t="s">
        <v>50</v>
      </c>
      <c r="J89">
        <f t="shared" si="12"/>
        <v>-48.384011143945202</v>
      </c>
    </row>
    <row r="90" spans="6:10" x14ac:dyDescent="0.25">
      <c r="F90" t="s">
        <v>13</v>
      </c>
      <c r="G90" t="b">
        <v>1</v>
      </c>
      <c r="H90">
        <v>44.896050000000002</v>
      </c>
      <c r="I90" t="s">
        <v>50</v>
      </c>
      <c r="J90">
        <f t="shared" si="12"/>
        <v>-49.303431670142693</v>
      </c>
    </row>
    <row r="91" spans="6:10" x14ac:dyDescent="0.25">
      <c r="F91" t="s">
        <v>12</v>
      </c>
      <c r="G91" t="b">
        <v>0</v>
      </c>
      <c r="H91">
        <v>1.9296000000000002</v>
      </c>
      <c r="I91" t="s">
        <v>55</v>
      </c>
    </row>
    <row r="92" spans="6:10" x14ac:dyDescent="0.25">
      <c r="F92" t="s">
        <v>13</v>
      </c>
      <c r="G92" t="b">
        <v>0</v>
      </c>
      <c r="H92">
        <v>0.9648000000000001</v>
      </c>
      <c r="I92" t="s">
        <v>55</v>
      </c>
    </row>
  </sheetData>
  <sortState xmlns:xlrd2="http://schemas.microsoft.com/office/spreadsheetml/2017/richdata2" ref="F63:J92">
    <sortCondition ref="I63:I92" customList="This Work"/>
    <sortCondition ref="G63:G92"/>
    <sortCondition ref="F63:F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graphene_vdw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Kim</cp:lastModifiedBy>
  <dcterms:created xsi:type="dcterms:W3CDTF">2025-01-16T01:06:05Z</dcterms:created>
  <dcterms:modified xsi:type="dcterms:W3CDTF">2025-01-25T00:26:54Z</dcterms:modified>
</cp:coreProperties>
</file>