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és Parra\Sync\Icesi\S6\Ingeniería de software IV\proyecto final\docs\"/>
    </mc:Choice>
  </mc:AlternateContent>
  <xr:revisionPtr revIDLastSave="0" documentId="13_ncr:1_{C5FAA829-B08F-4610-AB4D-0099E7ACA1F9}" xr6:coauthVersionLast="47" xr6:coauthVersionMax="47" xr10:uidLastSave="{00000000-0000-0000-0000-000000000000}"/>
  <bookViews>
    <workbookView xWindow="-120" yWindow="-120" windowWidth="20730" windowHeight="11040" tabRatio="623" xr2:uid="{968272DF-85B1-48E7-9487-3F6E159DBE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" i="1" l="1"/>
  <c r="R3" i="1"/>
  <c r="R4" i="1"/>
  <c r="R5" i="1"/>
  <c r="J17" i="1"/>
  <c r="H17" i="1"/>
  <c r="I17" i="1" s="1"/>
  <c r="J16" i="1"/>
  <c r="H16" i="1"/>
  <c r="I16" i="1" s="1"/>
  <c r="J15" i="1"/>
  <c r="H15" i="1"/>
  <c r="I15" i="1" s="1"/>
  <c r="J14" i="1"/>
  <c r="J13" i="1"/>
  <c r="H14" i="1"/>
  <c r="I14" i="1" s="1"/>
  <c r="H13" i="1"/>
  <c r="I13" i="1" s="1"/>
  <c r="J12" i="1"/>
  <c r="H12" i="1"/>
  <c r="I12" i="1" s="1"/>
  <c r="J11" i="1"/>
  <c r="J10" i="1"/>
  <c r="H10" i="1"/>
  <c r="I10" i="1" s="1"/>
  <c r="H11" i="1"/>
  <c r="I11" i="1" s="1"/>
  <c r="J9" i="1"/>
  <c r="H9" i="1"/>
  <c r="I9" i="1" s="1"/>
  <c r="J8" i="1"/>
  <c r="J7" i="1"/>
  <c r="H6" i="1"/>
  <c r="I6" i="1" s="1"/>
  <c r="H7" i="1"/>
  <c r="I7" i="1" s="1"/>
  <c r="H8" i="1"/>
  <c r="I8" i="1" s="1"/>
  <c r="J6" i="1"/>
  <c r="H4" i="1"/>
  <c r="I4" i="1" s="1"/>
  <c r="H5" i="1"/>
  <c r="I5" i="1" s="1"/>
  <c r="H3" i="1"/>
  <c r="I3" i="1" s="1"/>
  <c r="C35" i="1" l="1" a="1"/>
  <c r="C35" i="1" s="1"/>
  <c r="J35" i="1" a="1"/>
  <c r="C38" i="1" l="1"/>
  <c r="J35" i="1"/>
  <c r="J3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<sst xmlns="http://schemas.openxmlformats.org/spreadsheetml/2006/main" count="45" uniqueCount="19">
  <si>
    <t>Tiempo de respuesta</t>
  </si>
  <si>
    <t>C1 R/s</t>
  </si>
  <si>
    <t>C2 R/s</t>
  </si>
  <si>
    <t>C3 R/s</t>
  </si>
  <si>
    <t>C4 R/s</t>
  </si>
  <si>
    <t>C5 R/s</t>
  </si>
  <si>
    <t>Total R/s</t>
  </si>
  <si>
    <t>Total de peticiones</t>
  </si>
  <si>
    <t>Promedio R/s</t>
  </si>
  <si>
    <t>Nucleos * 2</t>
  </si>
  <si>
    <t>Nucleos * 4</t>
  </si>
  <si>
    <t>Tamaño threadpool</t>
  </si>
  <si>
    <t>Promedio</t>
  </si>
  <si>
    <t>Nucleos * 6</t>
  </si>
  <si>
    <t>Nucleos * 8</t>
  </si>
  <si>
    <t>X</t>
  </si>
  <si>
    <t>B</t>
  </si>
  <si>
    <t>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</si>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</sst>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595959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595959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left" vertical="center" readingOrder="1"/>
    </xf>
    <xf numFmtId="0" fontId="0" fillId="0" borderId="1" xfId="0" applyBorder="1"/>
    <xf numFmtId="0" fontId="4" fillId="0" borderId="1" xfId="0" applyFont="1" applyBorder="1" applyAlignment="1">
      <alignment horizontal="left" vertical="center" readingOrder="1"/>
    </xf>
    <xf numFmtId="0" fontId="1" fillId="2" borderId="1" xfId="0" applyFont="1" applyFill="1" applyBorder="1"/>
    <xf numFmtId="0" fontId="0" fillId="3" borderId="1" xfId="0" applyFill="1" applyBorder="1"/>
    <xf numFmtId="2" fontId="0" fillId="3" borderId="0" xfId="0" applyNumberFormat="1" applyFill="1"/>
  </cellXfs>
  <cellStyles count="1">
    <cellStyle name="Normal" xfId="0" builtinId="0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de respuesta vs</a:t>
            </a:r>
            <a:r>
              <a:rPr lang="en-US" baseline="0"/>
              <a:t> peticiones por segundo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Hoja1!$J$2</c:f>
              <c:strCache>
                <c:ptCount val="1"/>
                <c:pt idx="0">
                  <c:v>Tiempo de respuesta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6785622577487218"/>
                  <c:y val="-9.56630941965587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Hoja1!$H$3:$H$17</c:f>
              <c:numCache>
                <c:formatCode>0.00</c:formatCode>
                <c:ptCount val="15"/>
                <c:pt idx="0">
                  <c:v>73898.906296186804</c:v>
                </c:pt>
                <c:pt idx="1">
                  <c:v>74883.929908641599</c:v>
                </c:pt>
                <c:pt idx="2">
                  <c:v>73991.860895301506</c:v>
                </c:pt>
                <c:pt idx="3">
                  <c:v>121632.23953982419</c:v>
                </c:pt>
                <c:pt idx="4">
                  <c:v>91606.440847959311</c:v>
                </c:pt>
                <c:pt idx="5">
                  <c:v>97034.297511671495</c:v>
                </c:pt>
                <c:pt idx="6">
                  <c:v>132850.67129408161</c:v>
                </c:pt>
                <c:pt idx="7">
                  <c:v>141552.8243446663</c:v>
                </c:pt>
                <c:pt idx="8">
                  <c:v>112587.59531882481</c:v>
                </c:pt>
                <c:pt idx="9">
                  <c:v>134207.12863401338</c:v>
                </c:pt>
                <c:pt idx="10">
                  <c:v>158082.19374877249</c:v>
                </c:pt>
                <c:pt idx="11">
                  <c:v>189945.16746923031</c:v>
                </c:pt>
                <c:pt idx="12">
                  <c:v>196237.49780016651</c:v>
                </c:pt>
                <c:pt idx="13">
                  <c:v>174501.8984048269</c:v>
                </c:pt>
                <c:pt idx="14">
                  <c:v>175106.64508370141</c:v>
                </c:pt>
              </c:numCache>
            </c:numRef>
          </c:xVal>
          <c:yVal>
            <c:numRef>
              <c:f>Hoja1!$J$3:$J$17</c:f>
              <c:numCache>
                <c:formatCode>0.00</c:formatCode>
                <c:ptCount val="15"/>
                <c:pt idx="0">
                  <c:v>55.002071000000001</c:v>
                </c:pt>
                <c:pt idx="1">
                  <c:v>41.654420000000002</c:v>
                </c:pt>
                <c:pt idx="2">
                  <c:v>40.490378</c:v>
                </c:pt>
                <c:pt idx="3">
                  <c:v>3035.6321484999999</c:v>
                </c:pt>
                <c:pt idx="4">
                  <c:v>2020.7269235000001</c:v>
                </c:pt>
                <c:pt idx="5">
                  <c:v>1351.1981485000001</c:v>
                </c:pt>
                <c:pt idx="6">
                  <c:v>10067.448434</c:v>
                </c:pt>
                <c:pt idx="7">
                  <c:v>8262.4761803333331</c:v>
                </c:pt>
                <c:pt idx="8">
                  <c:v>6420.3617963333336</c:v>
                </c:pt>
                <c:pt idx="9">
                  <c:v>14635.81020525</c:v>
                </c:pt>
                <c:pt idx="10">
                  <c:v>16266.237437749998</c:v>
                </c:pt>
                <c:pt idx="11">
                  <c:v>17773.030028749999</c:v>
                </c:pt>
                <c:pt idx="12">
                  <c:v>24569.142026000001</c:v>
                </c:pt>
                <c:pt idx="13">
                  <c:v>17630.839314000001</c:v>
                </c:pt>
                <c:pt idx="14">
                  <c:v>17291.5798904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C8-4AB6-B0A2-4DB04CDD1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521759"/>
        <c:axId val="1376523199"/>
      </c:scatterChart>
      <c:valAx>
        <c:axId val="137652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76523199"/>
        <c:crosses val="autoZero"/>
        <c:crossBetween val="midCat"/>
      </c:valAx>
      <c:valAx>
        <c:axId val="137652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7652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de respuesta vs total de peticiones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Hoja1!$J$2</c:f>
              <c:strCache>
                <c:ptCount val="1"/>
                <c:pt idx="0">
                  <c:v>Tiempo de respuesta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0931044650863044"/>
                  <c:y val="-0.189498396033829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Hoja1!$B$3:$B$17</c:f>
              <c:numCache>
                <c:formatCode>General</c:formatCode>
                <c:ptCount val="15"/>
                <c:pt idx="0">
                  <c:v>1000000</c:v>
                </c:pt>
                <c:pt idx="1">
                  <c:v>1000000</c:v>
                </c:pt>
                <c:pt idx="2">
                  <c:v>1000000</c:v>
                </c:pt>
                <c:pt idx="3">
                  <c:v>2000000</c:v>
                </c:pt>
                <c:pt idx="4">
                  <c:v>2000000</c:v>
                </c:pt>
                <c:pt idx="5">
                  <c:v>2000000</c:v>
                </c:pt>
                <c:pt idx="6">
                  <c:v>3000000</c:v>
                </c:pt>
                <c:pt idx="7">
                  <c:v>3000000</c:v>
                </c:pt>
                <c:pt idx="8">
                  <c:v>3000000</c:v>
                </c:pt>
                <c:pt idx="9">
                  <c:v>4000000</c:v>
                </c:pt>
                <c:pt idx="10">
                  <c:v>4000000</c:v>
                </c:pt>
                <c:pt idx="11">
                  <c:v>4000000</c:v>
                </c:pt>
                <c:pt idx="12">
                  <c:v>5000000</c:v>
                </c:pt>
                <c:pt idx="13">
                  <c:v>5000000</c:v>
                </c:pt>
                <c:pt idx="14">
                  <c:v>5000000</c:v>
                </c:pt>
              </c:numCache>
            </c:numRef>
          </c:xVal>
          <c:yVal>
            <c:numRef>
              <c:f>Hoja1!$J$3:$J$17</c:f>
              <c:numCache>
                <c:formatCode>0.00</c:formatCode>
                <c:ptCount val="15"/>
                <c:pt idx="0">
                  <c:v>55.002071000000001</c:v>
                </c:pt>
                <c:pt idx="1">
                  <c:v>41.654420000000002</c:v>
                </c:pt>
                <c:pt idx="2">
                  <c:v>40.490378</c:v>
                </c:pt>
                <c:pt idx="3">
                  <c:v>3035.6321484999999</c:v>
                </c:pt>
                <c:pt idx="4">
                  <c:v>2020.7269235000001</c:v>
                </c:pt>
                <c:pt idx="5">
                  <c:v>1351.1981485000001</c:v>
                </c:pt>
                <c:pt idx="6">
                  <c:v>10067.448434</c:v>
                </c:pt>
                <c:pt idx="7">
                  <c:v>8262.4761803333331</c:v>
                </c:pt>
                <c:pt idx="8">
                  <c:v>6420.3617963333336</c:v>
                </c:pt>
                <c:pt idx="9">
                  <c:v>14635.81020525</c:v>
                </c:pt>
                <c:pt idx="10">
                  <c:v>16266.237437749998</c:v>
                </c:pt>
                <c:pt idx="11">
                  <c:v>17773.030028749999</c:v>
                </c:pt>
                <c:pt idx="12">
                  <c:v>24569.142026000001</c:v>
                </c:pt>
                <c:pt idx="13">
                  <c:v>17630.839314000001</c:v>
                </c:pt>
                <c:pt idx="14">
                  <c:v>17291.5798904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4E-40E2-886D-B0059D102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524159"/>
        <c:axId val="1376525599"/>
      </c:scatterChart>
      <c:valAx>
        <c:axId val="1376524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76525599"/>
        <c:crosses val="autoZero"/>
        <c:crossBetween val="midCat"/>
      </c:valAx>
      <c:valAx>
        <c:axId val="137652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76524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Promedio request enviadas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Hoja1!$R$2</c:f>
              <c:strCache>
                <c:ptCount val="1"/>
                <c:pt idx="0">
                  <c:v>Promedio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947-42A3-9C1B-015B3EA400AA}"/>
              </c:ext>
            </c:extLst>
          </c:dPt>
          <c:cat>
            <c:strRef>
              <c:f>Hoja1!$Q$3:$Q$6</c:f>
              <c:strCache>
                <c:ptCount val="4"/>
                <c:pt idx="0">
                  <c:v>Nucleos * 2</c:v>
                </c:pt>
                <c:pt idx="1">
                  <c:v>Nucleos * 4</c:v>
                </c:pt>
                <c:pt idx="2">
                  <c:v>Nucleos * 6</c:v>
                </c:pt>
                <c:pt idx="3">
                  <c:v>Nucleos * 8</c:v>
                </c:pt>
              </c:strCache>
            </c:strRef>
          </c:cat>
          <c:val>
            <c:numRef>
              <c:f>Hoja1!$R$3:$R$6</c:f>
              <c:numCache>
                <c:formatCode>0.00</c:formatCode>
                <c:ptCount val="4"/>
                <c:pt idx="0">
                  <c:v>74622.150683278407</c:v>
                </c:pt>
                <c:pt idx="1">
                  <c:v>80025.706213159458</c:v>
                </c:pt>
                <c:pt idx="2">
                  <c:v>86721.155155385582</c:v>
                </c:pt>
                <c:pt idx="3">
                  <c:v>84628.229782797178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47-42A3-9C1B-015B3EA40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2092095"/>
        <c:axId val="1592093055"/>
      </c:barChart>
      <c:catAx>
        <c:axId val="1592092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2093055"/>
        <c:crosses val="autoZero"/>
        <c:auto val="1"/>
        <c:lblAlgn val="ctr"/>
        <c:lblOffset val="100"/>
        <c:noMultiLvlLbl val="0"/>
      </c:catAx>
      <c:valAx>
        <c:axId val="159209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92092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20243</xdr:colOff>
      <xdr:row>17</xdr:row>
      <xdr:rowOff>176598</xdr:rowOff>
    </xdr:from>
    <xdr:to>
      <xdr:col>12</xdr:col>
      <xdr:colOff>231321</xdr:colOff>
      <xdr:row>32</xdr:row>
      <xdr:rowOff>62298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4E14D2-F356-36FC-5528-F8D8D12847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748393</xdr:colOff>
      <xdr:row>18</xdr:row>
      <xdr:rowOff>14434</xdr:rowOff>
    </xdr:from>
    <xdr:to>
      <xdr:col>6</xdr:col>
      <xdr:colOff>520639</xdr:colOff>
      <xdr:row>32</xdr:row>
      <xdr:rowOff>90634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3005907-ADEC-5279-5739-12D33F73B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39</xdr:row>
      <xdr:rowOff>22411</xdr:rowOff>
    </xdr:from>
    <xdr:to>
      <xdr:col>3</xdr:col>
      <xdr:colOff>739588</xdr:colOff>
      <xdr:row>44</xdr:row>
      <xdr:rowOff>156882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F26FC76A-E29B-3307-74B2-2B39B68FD56A}"/>
            </a:ext>
          </a:extLst>
        </xdr:cNvPr>
        <xdr:cNvSpPr txBox="1"/>
      </xdr:nvSpPr>
      <xdr:spPr>
        <a:xfrm>
          <a:off x="762000" y="7451911"/>
          <a:ext cx="3182470" cy="1086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kern="1200"/>
            <a:t>La cantidad total de peticiones con las que comienza a sobrepasar 1 segundo.</a:t>
          </a:r>
        </a:p>
      </xdr:txBody>
    </xdr:sp>
    <xdr:clientData/>
  </xdr:twoCellAnchor>
  <xdr:twoCellAnchor>
    <xdr:from>
      <xdr:col>7</xdr:col>
      <xdr:colOff>891988</xdr:colOff>
      <xdr:row>38</xdr:row>
      <xdr:rowOff>174810</xdr:rowOff>
    </xdr:from>
    <xdr:to>
      <xdr:col>10</xdr:col>
      <xdr:colOff>443753</xdr:colOff>
      <xdr:row>44</xdr:row>
      <xdr:rowOff>118781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9044524D-075E-4F5C-BBED-DC8D266D7A8D}"/>
            </a:ext>
          </a:extLst>
        </xdr:cNvPr>
        <xdr:cNvSpPr txBox="1"/>
      </xdr:nvSpPr>
      <xdr:spPr>
        <a:xfrm>
          <a:off x="7144870" y="7413810"/>
          <a:ext cx="3485030" cy="1086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kern="1200"/>
            <a:t>La cantidad de peticiones por segundo con las que el servidor comienza a sobrepasar 1 segundo</a:t>
          </a:r>
          <a:r>
            <a:rPr lang="es-CO" sz="1100" kern="1200" baseline="0"/>
            <a:t> de tiempo de respuesta</a:t>
          </a:r>
          <a:endParaRPr lang="es-CO" sz="1100" kern="1200"/>
        </a:p>
      </xdr:txBody>
    </xdr:sp>
    <xdr:clientData/>
  </xdr:twoCellAnchor>
  <xdr:twoCellAnchor>
    <xdr:from>
      <xdr:col>15</xdr:col>
      <xdr:colOff>757197</xdr:colOff>
      <xdr:row>7</xdr:row>
      <xdr:rowOff>185217</xdr:rowOff>
    </xdr:from>
    <xdr:to>
      <xdr:col>21</xdr:col>
      <xdr:colOff>425025</xdr:colOff>
      <xdr:row>22</xdr:row>
      <xdr:rowOff>70917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2BEBC42-E2C1-29E9-A4AB-4E66CA93D3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627050</xdr:colOff>
      <xdr:row>24</xdr:row>
      <xdr:rowOff>25131</xdr:rowOff>
    </xdr:from>
    <xdr:to>
      <xdr:col>19</xdr:col>
      <xdr:colOff>709493</xdr:colOff>
      <xdr:row>29</xdr:row>
      <xdr:rowOff>159602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1153846D-5FC8-4E97-A203-0736A1615051}"/>
            </a:ext>
          </a:extLst>
        </xdr:cNvPr>
        <xdr:cNvSpPr txBox="1"/>
      </xdr:nvSpPr>
      <xdr:spPr>
        <a:xfrm>
          <a:off x="16942014" y="4597131"/>
          <a:ext cx="3470622" cy="1086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kern="1200"/>
            <a:t>La cantidad ideal del</a:t>
          </a:r>
          <a:r>
            <a:rPr lang="es-CO" sz="1100" kern="1200" baseline="0"/>
            <a:t> pool de threads para enviar más peticiones desde el cliente, por segundo.</a:t>
          </a:r>
        </a:p>
        <a:p>
          <a:endParaRPr lang="es-CO" sz="1100" kern="1200"/>
        </a:p>
      </xdr:txBody>
    </xdr:sp>
    <xdr:clientData/>
  </xdr:twoCellAnchor>
  <xdr:twoCellAnchor>
    <xdr:from>
      <xdr:col>18</xdr:col>
      <xdr:colOff>235064</xdr:colOff>
      <xdr:row>3</xdr:row>
      <xdr:rowOff>47543</xdr:rowOff>
    </xdr:from>
    <xdr:to>
      <xdr:col>22</xdr:col>
      <xdr:colOff>481854</xdr:colOff>
      <xdr:row>5</xdr:row>
      <xdr:rowOff>100853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C41117D8-BB34-467A-8D8C-296E9ACA63B2}"/>
            </a:ext>
          </a:extLst>
        </xdr:cNvPr>
        <xdr:cNvSpPr txBox="1"/>
      </xdr:nvSpPr>
      <xdr:spPr>
        <a:xfrm>
          <a:off x="19184211" y="619043"/>
          <a:ext cx="3294790" cy="434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kern="1200"/>
            <a:t>Cantidad promedio de peticiones que envía un cliente por segundo.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2CD9EE-01CF-4873-9CBD-E9C9B1C124E0}" name="Tabla1" displayName="Tabla1" ref="B2:J17" totalsRowShown="0">
  <autoFilter ref="B2:J17" xr:uid="{8D2CD9EE-01CF-4873-9CBD-E9C9B1C124E0}"/>
  <tableColumns count="9">
    <tableColumn id="1" xr3:uid="{9BE98556-5914-40DB-9DD1-274018B3ED67}" name="Total de peticiones"/>
    <tableColumn id="2" xr3:uid="{8161AC9D-924D-48DA-8230-9354F57588DD}" name="C1 R/s" dataDxfId="9"/>
    <tableColumn id="3" xr3:uid="{6DA774AD-212E-4E20-9860-6F0C33FC9688}" name="C2 R/s" dataDxfId="8"/>
    <tableColumn id="4" xr3:uid="{DD8E8610-F8C3-4AF9-93FC-8491FA18E68D}" name="C3 R/s" dataDxfId="7"/>
    <tableColumn id="5" xr3:uid="{4B242B7D-0DA5-4834-8A84-714327FF820F}" name="C4 R/s" dataDxfId="6"/>
    <tableColumn id="6" xr3:uid="{2C4242B1-7EE6-49F5-8109-B3E26EDE60C0}" name="C5 R/s" dataDxfId="5"/>
    <tableColumn id="7" xr3:uid="{013188FE-E8EC-44EB-A0FC-79AA25BF341F}" name="Total R/s" dataDxfId="4">
      <calculatedColumnFormula>SUM(C3:G3)</calculatedColumnFormula>
    </tableColumn>
    <tableColumn id="8" xr3:uid="{EC2AB408-06E8-4621-A132-CFEEDB6C4C93}" name="Promedio R/s" dataDxfId="3"/>
    <tableColumn id="9" xr3:uid="{15D4EE62-64F9-4B80-89F6-5B157F077C4A}" name="Tiempo de respuesta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BF1250-DFAB-4E21-BE4C-4E62B2B31E1A}" name="Tabla2" displayName="Tabla2" ref="N2:O22" totalsRowShown="0">
  <autoFilter ref="N2:O22" xr:uid="{6DBF1250-DFAB-4E21-BE4C-4E62B2B31E1A}"/>
  <tableColumns count="2">
    <tableColumn id="1" xr3:uid="{D5679760-F311-433A-8480-D8F579A9AC08}" name="Tamaño threadpool"/>
    <tableColumn id="2" xr3:uid="{D6C1B37A-9BB3-4B26-BBF0-A5F8CDA862F6}" name="Total R/s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7EC30E-9E21-420A-89B6-0A8D26A25F16}" name="Tabla3" displayName="Tabla3" ref="Q2:R6" totalsRowShown="0">
  <autoFilter ref="Q2:R6" xr:uid="{3C7EC30E-9E21-420A-89B6-0A8D26A25F16}"/>
  <tableColumns count="2">
    <tableColumn id="1" xr3:uid="{8491F570-64B3-4303-80A5-90AA1DE78001}" name="Tamaño threadpool"/>
    <tableColumn id="2" xr3:uid="{974227F5-BBF5-4AB5-ADCB-218BDA40E2EC}" name="Promedio" dataDxfId="0">
      <calculatedColumnFormula>AVERAGEIF($N$3:$N$22,Q3,$O$3:$O$22)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2BA99-B686-4E75-89AA-2D402D558CC1}">
  <dimension ref="B2:R40"/>
  <sheetViews>
    <sheetView tabSelected="1" zoomScale="40" zoomScaleNormal="40" workbookViewId="0">
      <selection activeCell="L13" sqref="L13"/>
    </sheetView>
  </sheetViews>
  <sheetFormatPr baseColWidth="10" defaultRowHeight="15" x14ac:dyDescent="0.25"/>
  <cols>
    <col min="2" max="2" width="20.5703125" bestFit="1" customWidth="1"/>
    <col min="8" max="8" width="13.42578125" customWidth="1"/>
    <col min="9" max="9" width="18.42578125" customWidth="1"/>
    <col min="10" max="10" width="27" customWidth="1"/>
    <col min="12" max="12" width="19.140625" bestFit="1" customWidth="1"/>
    <col min="14" max="14" width="25.28515625" customWidth="1"/>
    <col min="15" max="15" width="13.42578125" customWidth="1"/>
    <col min="17" max="17" width="25.28515625" customWidth="1"/>
    <col min="18" max="18" width="14.140625" customWidth="1"/>
  </cols>
  <sheetData>
    <row r="2" spans="2:18" x14ac:dyDescent="0.25"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8</v>
      </c>
      <c r="J2" t="s">
        <v>0</v>
      </c>
      <c r="N2" t="s">
        <v>11</v>
      </c>
      <c r="O2" t="s">
        <v>6</v>
      </c>
      <c r="Q2" t="s">
        <v>11</v>
      </c>
      <c r="R2" t="s">
        <v>12</v>
      </c>
    </row>
    <row r="3" spans="2:18" x14ac:dyDescent="0.25">
      <c r="B3">
        <v>1000000</v>
      </c>
      <c r="C3" s="1">
        <v>73898.906296186804</v>
      </c>
      <c r="D3" s="1">
        <v>0</v>
      </c>
      <c r="E3" s="1">
        <v>0</v>
      </c>
      <c r="F3" s="1">
        <v>0</v>
      </c>
      <c r="G3" s="1">
        <v>0</v>
      </c>
      <c r="H3" s="1">
        <f>SUM(C3:G3)</f>
        <v>73898.906296186804</v>
      </c>
      <c r="I3" s="1">
        <f>H3</f>
        <v>73898.906296186804</v>
      </c>
      <c r="J3" s="1">
        <v>55.002071000000001</v>
      </c>
      <c r="N3" t="s">
        <v>9</v>
      </c>
      <c r="O3" s="1">
        <v>75035.641929916703</v>
      </c>
      <c r="Q3" t="s">
        <v>9</v>
      </c>
      <c r="R3" s="1">
        <f t="shared" ref="R3:R5" si="0">AVERAGEIF($N$3:$N$22,Q3,$O$3:$O$22)</f>
        <v>74622.150683278407</v>
      </c>
    </row>
    <row r="4" spans="2:18" x14ac:dyDescent="0.25">
      <c r="B4">
        <v>1000000</v>
      </c>
      <c r="C4" s="1">
        <v>74883.929908641599</v>
      </c>
      <c r="D4" s="1">
        <v>0</v>
      </c>
      <c r="E4" s="1">
        <v>0</v>
      </c>
      <c r="F4" s="1">
        <v>0</v>
      </c>
      <c r="G4" s="1">
        <v>0</v>
      </c>
      <c r="H4" s="1">
        <f t="shared" ref="H4:H8" si="1">SUM(C4:G4)</f>
        <v>74883.929908641599</v>
      </c>
      <c r="I4" s="1">
        <f t="shared" ref="I4:I5" si="2">H4</f>
        <v>74883.929908641599</v>
      </c>
      <c r="J4" s="1">
        <v>41.654420000000002</v>
      </c>
      <c r="N4" t="s">
        <v>9</v>
      </c>
      <c r="O4" s="1">
        <v>74956.899782624998</v>
      </c>
      <c r="Q4" t="s">
        <v>10</v>
      </c>
      <c r="R4" s="1">
        <f t="shared" si="0"/>
        <v>80025.706213159458</v>
      </c>
    </row>
    <row r="5" spans="2:18" x14ac:dyDescent="0.25">
      <c r="B5">
        <v>1000000</v>
      </c>
      <c r="C5" s="1">
        <v>73991.860895301506</v>
      </c>
      <c r="D5" s="1">
        <v>0</v>
      </c>
      <c r="E5" s="1">
        <v>0</v>
      </c>
      <c r="F5" s="1">
        <v>0</v>
      </c>
      <c r="G5" s="1">
        <v>0</v>
      </c>
      <c r="H5" s="1">
        <f t="shared" si="1"/>
        <v>73991.860895301506</v>
      </c>
      <c r="I5" s="1">
        <f t="shared" si="2"/>
        <v>73991.860895301506</v>
      </c>
      <c r="J5" s="1">
        <v>40.490378</v>
      </c>
      <c r="N5" t="s">
        <v>9</v>
      </c>
      <c r="O5" s="1">
        <v>74366.029597679706</v>
      </c>
      <c r="Q5" t="s">
        <v>13</v>
      </c>
      <c r="R5" s="8">
        <f t="shared" si="0"/>
        <v>86721.155155385582</v>
      </c>
    </row>
    <row r="6" spans="2:18" x14ac:dyDescent="0.25">
      <c r="B6">
        <v>2000000</v>
      </c>
      <c r="C6" s="1">
        <v>65265.631118652898</v>
      </c>
      <c r="D6" s="1">
        <v>56366.608421171302</v>
      </c>
      <c r="E6" s="1">
        <v>0</v>
      </c>
      <c r="F6" s="1">
        <v>0</v>
      </c>
      <c r="G6" s="1">
        <v>0</v>
      </c>
      <c r="H6" s="1">
        <f t="shared" si="1"/>
        <v>121632.23953982419</v>
      </c>
      <c r="I6" s="1">
        <f t="shared" ref="I6:I8" si="3">H6/2</f>
        <v>60816.119769912097</v>
      </c>
      <c r="J6" s="1">
        <f>AVERAGE(3197.949619,2873.314678)</f>
        <v>3035.6321484999999</v>
      </c>
      <c r="N6" t="s">
        <v>9</v>
      </c>
      <c r="O6" s="1">
        <v>74738.415545590397</v>
      </c>
      <c r="Q6" t="s">
        <v>14</v>
      </c>
      <c r="R6" s="1">
        <f>AVERAGEIF($N$3:$N$22,Q6,$O$3:$O$22)</f>
        <v>84628.229782797178</v>
      </c>
    </row>
    <row r="7" spans="2:18" x14ac:dyDescent="0.25">
      <c r="B7">
        <v>2000000</v>
      </c>
      <c r="C7" s="1">
        <v>49380.2775171596</v>
      </c>
      <c r="D7" s="1">
        <v>42226.163330799704</v>
      </c>
      <c r="E7" s="1">
        <v>0</v>
      </c>
      <c r="F7" s="1">
        <v>0</v>
      </c>
      <c r="G7" s="1">
        <v>0</v>
      </c>
      <c r="H7" s="1">
        <f t="shared" si="1"/>
        <v>91606.440847959311</v>
      </c>
      <c r="I7" s="1">
        <f t="shared" si="3"/>
        <v>45803.220423979656</v>
      </c>
      <c r="J7" s="1">
        <f>AVERAGE(1960.141579,2081.312268)</f>
        <v>2020.7269235000001</v>
      </c>
      <c r="N7" t="s">
        <v>9</v>
      </c>
      <c r="O7" s="1">
        <v>74013.766560580203</v>
      </c>
    </row>
    <row r="8" spans="2:18" x14ac:dyDescent="0.25">
      <c r="B8">
        <v>2000000</v>
      </c>
      <c r="C8" s="1">
        <v>50658.561296859101</v>
      </c>
      <c r="D8" s="1">
        <v>46375.736214812401</v>
      </c>
      <c r="E8" s="1">
        <v>0</v>
      </c>
      <c r="F8" s="1">
        <v>0</v>
      </c>
      <c r="G8" s="1">
        <v>0</v>
      </c>
      <c r="H8" s="1">
        <f t="shared" si="1"/>
        <v>97034.297511671495</v>
      </c>
      <c r="I8" s="1">
        <f t="shared" si="3"/>
        <v>48517.148755835748</v>
      </c>
      <c r="J8" s="1">
        <f>AVERAGE(1407.349561,1295.046736)</f>
        <v>1351.1981485000001</v>
      </c>
      <c r="N8" t="s">
        <v>10</v>
      </c>
      <c r="O8" s="1">
        <v>82108.547499794702</v>
      </c>
    </row>
    <row r="9" spans="2:18" x14ac:dyDescent="0.25">
      <c r="B9">
        <v>3000000</v>
      </c>
      <c r="C9" s="1">
        <v>54365.553984995102</v>
      </c>
      <c r="D9" s="1">
        <v>39936.102236421699</v>
      </c>
      <c r="E9" s="1">
        <v>38549.015072664799</v>
      </c>
      <c r="F9" s="1">
        <v>0</v>
      </c>
      <c r="G9" s="1">
        <v>0</v>
      </c>
      <c r="H9" s="1">
        <f>SUM(C9:G9)</f>
        <v>132850.67129408161</v>
      </c>
      <c r="I9" s="1">
        <f>H9/3</f>
        <v>44283.557098027202</v>
      </c>
      <c r="J9" s="1">
        <f>AVERAGE(9422.11306,10487.599488, 10292.632754)</f>
        <v>10067.448434</v>
      </c>
      <c r="N9" t="s">
        <v>10</v>
      </c>
      <c r="O9" s="1">
        <v>80547.724526782098</v>
      </c>
    </row>
    <row r="10" spans="2:18" x14ac:dyDescent="0.25">
      <c r="B10">
        <v>3000000</v>
      </c>
      <c r="C10" s="1">
        <v>55937.797169547397</v>
      </c>
      <c r="D10" s="1">
        <v>55120.714364458101</v>
      </c>
      <c r="E10" s="1">
        <v>30494.312810660798</v>
      </c>
      <c r="F10" s="1">
        <v>0</v>
      </c>
      <c r="G10" s="1">
        <v>0</v>
      </c>
      <c r="H10" s="1">
        <f t="shared" ref="H10:H11" si="4">SUM(C10:G10)</f>
        <v>141552.8243446663</v>
      </c>
      <c r="I10" s="1">
        <f t="shared" ref="I10:I12" si="5">H10/3</f>
        <v>47184.274781555432</v>
      </c>
      <c r="J10" s="1">
        <f>AVERAGE(7054.634809,7093.021012, 10639.77272)</f>
        <v>8262.4761803333331</v>
      </c>
      <c r="N10" t="s">
        <v>10</v>
      </c>
      <c r="O10" s="1">
        <v>87611.704923777797</v>
      </c>
    </row>
    <row r="11" spans="2:18" x14ac:dyDescent="0.25">
      <c r="B11">
        <v>3000000</v>
      </c>
      <c r="C11" s="1">
        <v>43779.003589878201</v>
      </c>
      <c r="D11" s="1">
        <v>33739.329936907401</v>
      </c>
      <c r="E11" s="1">
        <v>35069.2617920392</v>
      </c>
      <c r="F11" s="1">
        <v>0</v>
      </c>
      <c r="G11" s="1">
        <v>0</v>
      </c>
      <c r="H11" s="1">
        <f t="shared" si="4"/>
        <v>112587.59531882481</v>
      </c>
      <c r="I11" s="1">
        <f t="shared" si="5"/>
        <v>37529.19843960827</v>
      </c>
      <c r="J11" s="1">
        <f>AVERAGE(6476.552021,6557.155948,6227.37742)</f>
        <v>6420.3617963333336</v>
      </c>
      <c r="N11" t="s">
        <v>10</v>
      </c>
      <c r="O11" s="1">
        <v>71535.875241433503</v>
      </c>
    </row>
    <row r="12" spans="2:18" x14ac:dyDescent="0.25">
      <c r="B12">
        <v>4000000</v>
      </c>
      <c r="C12" s="1">
        <v>38083.631655114601</v>
      </c>
      <c r="D12" s="1">
        <v>34800.765616843499</v>
      </c>
      <c r="E12" s="1">
        <v>33594.248664628598</v>
      </c>
      <c r="F12" s="1">
        <v>27728.482697426702</v>
      </c>
      <c r="G12" s="1">
        <v>0</v>
      </c>
      <c r="H12" s="1">
        <f t="shared" ref="H12" si="6">SUM(C12:G12)</f>
        <v>134207.12863401338</v>
      </c>
      <c r="I12" s="1">
        <f>H12/4</f>
        <v>33551.782158503345</v>
      </c>
      <c r="J12" s="1">
        <f>AVERAGE(15090.421802, 13927.716592,14341.425604,15183.676823)</f>
        <v>14635.81020525</v>
      </c>
      <c r="N12" t="s">
        <v>10</v>
      </c>
      <c r="O12" s="1">
        <v>78324.678874009202</v>
      </c>
    </row>
    <row r="13" spans="2:18" x14ac:dyDescent="0.25">
      <c r="B13">
        <v>4000000</v>
      </c>
      <c r="C13" s="1">
        <v>45949.5473969581</v>
      </c>
      <c r="D13" s="1">
        <v>36354.382520812796</v>
      </c>
      <c r="E13" s="1">
        <v>39572.615749901001</v>
      </c>
      <c r="F13" s="1">
        <v>36205.648081100597</v>
      </c>
      <c r="G13" s="1">
        <v>0</v>
      </c>
      <c r="H13" s="1">
        <f t="shared" ref="H13" si="7">SUM(C13:G13)</f>
        <v>158082.19374877249</v>
      </c>
      <c r="I13" s="1">
        <f>H13/4</f>
        <v>39520.548437193123</v>
      </c>
      <c r="J13" s="1">
        <f>AVERAGE(16360.574804, 14352.622091,17291.453711,17060.299145)</f>
        <v>16266.237437749998</v>
      </c>
      <c r="N13" t="s">
        <v>13</v>
      </c>
      <c r="O13" s="1">
        <v>89503.7593984962</v>
      </c>
    </row>
    <row r="14" spans="2:18" x14ac:dyDescent="0.25">
      <c r="B14">
        <v>4000000</v>
      </c>
      <c r="C14" s="1">
        <v>48567.2656629431</v>
      </c>
      <c r="D14" s="1">
        <v>49135.220125786102</v>
      </c>
      <c r="E14" s="1">
        <v>46200.046200046199</v>
      </c>
      <c r="F14" s="1">
        <v>46042.635480454897</v>
      </c>
      <c r="G14" s="1">
        <v>0</v>
      </c>
      <c r="H14" s="1">
        <f t="shared" ref="H14:H16" si="8">SUM(C14:G14)</f>
        <v>189945.16746923031</v>
      </c>
      <c r="I14" s="1">
        <f>H14/4</f>
        <v>47486.291867307576</v>
      </c>
      <c r="J14" s="1">
        <f>AVERAGE(17570.13405, 19057.351197,17569.744911,16894.889957)</f>
        <v>17773.030028749999</v>
      </c>
      <c r="N14" t="s">
        <v>13</v>
      </c>
      <c r="O14" s="1">
        <v>83279.420338135998</v>
      </c>
    </row>
    <row r="15" spans="2:18" x14ac:dyDescent="0.25">
      <c r="B15">
        <v>5000000</v>
      </c>
      <c r="C15" s="1">
        <v>42855.918402331299</v>
      </c>
      <c r="D15" s="1">
        <v>39853.3397098676</v>
      </c>
      <c r="E15" s="1">
        <v>43168.573278653101</v>
      </c>
      <c r="F15" s="1">
        <v>41939.271934239201</v>
      </c>
      <c r="G15" s="1">
        <v>28420.3944750753</v>
      </c>
      <c r="H15" s="1">
        <f t="shared" si="8"/>
        <v>196237.49780016651</v>
      </c>
      <c r="I15" s="1">
        <f>H15/5</f>
        <v>39247.499560033306</v>
      </c>
      <c r="J15" s="1">
        <f>AVERAGE( 22947.85614, 23368.958281,23735.50982,24724.679184,28068.706705)</f>
        <v>24569.142026000001</v>
      </c>
      <c r="N15" t="s">
        <v>13</v>
      </c>
      <c r="O15" s="1">
        <v>83508.936028060794</v>
      </c>
    </row>
    <row r="16" spans="2:18" x14ac:dyDescent="0.25">
      <c r="B16">
        <v>5000000</v>
      </c>
      <c r="C16" s="1">
        <v>49790.878311093402</v>
      </c>
      <c r="D16" s="1">
        <v>48885.412592882203</v>
      </c>
      <c r="E16" s="1">
        <v>23269.3426410703</v>
      </c>
      <c r="F16" s="1">
        <v>24588.148512416999</v>
      </c>
      <c r="G16" s="1">
        <v>27968.116347364001</v>
      </c>
      <c r="H16" s="1">
        <f t="shared" si="8"/>
        <v>174501.8984048269</v>
      </c>
      <c r="I16" s="1">
        <f>H16/5</f>
        <v>34900.37968096538</v>
      </c>
      <c r="J16" s="1">
        <f>AVERAGE(19780.920188, 19776.165042,20720.152067, 13410.337982,14466.621291)</f>
        <v>17630.839314000001</v>
      </c>
      <c r="N16" t="s">
        <v>13</v>
      </c>
      <c r="O16" s="1">
        <v>87921.920337641699</v>
      </c>
    </row>
    <row r="17" spans="2:15" x14ac:dyDescent="0.25">
      <c r="B17">
        <v>5000000</v>
      </c>
      <c r="C17" s="1">
        <v>41167.510600633897</v>
      </c>
      <c r="D17" s="1">
        <v>41849.759363883597</v>
      </c>
      <c r="E17" s="1">
        <v>40207.470548027799</v>
      </c>
      <c r="F17" s="1">
        <v>32414.910858995099</v>
      </c>
      <c r="G17" s="1">
        <v>19466.993712160998</v>
      </c>
      <c r="H17" s="1">
        <f t="shared" ref="H17" si="9">SUM(C17:G17)</f>
        <v>175106.64508370141</v>
      </c>
      <c r="I17" s="1">
        <f>H17/5</f>
        <v>35021.329016740281</v>
      </c>
      <c r="J17" s="1">
        <f>AVERAGE(15380.646775, 18427.211434,16690.197254, 17463.452011,18496.391978)</f>
        <v>17291.5798904</v>
      </c>
      <c r="N17" t="s">
        <v>13</v>
      </c>
      <c r="O17" s="1">
        <v>89391.739674593206</v>
      </c>
    </row>
    <row r="18" spans="2:15" x14ac:dyDescent="0.25">
      <c r="N18" t="s">
        <v>14</v>
      </c>
      <c r="O18" s="1">
        <v>90614.952424105097</v>
      </c>
    </row>
    <row r="19" spans="2:15" x14ac:dyDescent="0.25">
      <c r="N19" t="s">
        <v>14</v>
      </c>
      <c r="O19" s="1">
        <v>82618.854829381104</v>
      </c>
    </row>
    <row r="20" spans="2:15" x14ac:dyDescent="0.25">
      <c r="N20" t="s">
        <v>14</v>
      </c>
      <c r="O20" s="1">
        <v>87667.543398211405</v>
      </c>
    </row>
    <row r="21" spans="2:15" x14ac:dyDescent="0.25">
      <c r="N21" t="s">
        <v>14</v>
      </c>
      <c r="O21" s="1">
        <v>81130.709939148001</v>
      </c>
    </row>
    <row r="22" spans="2:15" x14ac:dyDescent="0.25">
      <c r="N22" t="s">
        <v>14</v>
      </c>
      <c r="O22" s="1">
        <v>81109.088323140299</v>
      </c>
    </row>
    <row r="35" spans="2:12" x14ac:dyDescent="0.25">
      <c r="B35" s="6" t="s">
        <v>18</v>
      </c>
      <c r="C35" s="5" cm="1">
        <f t="array" ref="C35:C36">TRANSPOSE(LINEST(Tabla1[Tiempo de respuesta],Tabla1[Total de peticiones]))</f>
        <v>5.3658783058016671E-3</v>
      </c>
      <c r="D35" s="6" t="s">
        <v>17</v>
      </c>
      <c r="E35" s="4">
        <v>1000</v>
      </c>
      <c r="I35" s="6" t="s">
        <v>18</v>
      </c>
      <c r="J35" s="5" cm="1">
        <f t="array" ref="J35:J36">TRANSPOSE(LINEST(Tabla1[Tiempo de respuesta],Tabla1[Total R/s]))</f>
        <v>0.18454334226884828</v>
      </c>
      <c r="K35" s="6" t="s">
        <v>17</v>
      </c>
      <c r="L35" s="4">
        <v>1000</v>
      </c>
    </row>
    <row r="36" spans="2:12" x14ac:dyDescent="0.25">
      <c r="B36" s="6" t="s">
        <v>16</v>
      </c>
      <c r="C36" s="5">
        <v>-6800.192957250556</v>
      </c>
      <c r="I36" s="6" t="s">
        <v>16</v>
      </c>
      <c r="J36" s="5">
        <v>-14670.05445483756</v>
      </c>
    </row>
    <row r="37" spans="2:12" x14ac:dyDescent="0.25">
      <c r="B37" s="3"/>
      <c r="I37" s="3"/>
    </row>
    <row r="38" spans="2:12" x14ac:dyDescent="0.25">
      <c r="B38" s="6" t="s">
        <v>15</v>
      </c>
      <c r="C38" s="7">
        <f>(E35-C36)/C35</f>
        <v>1453665.6466504042</v>
      </c>
      <c r="I38" s="6" t="s">
        <v>15</v>
      </c>
      <c r="J38" s="7">
        <f>(L35-J36)/J35</f>
        <v>84912.597020210873</v>
      </c>
    </row>
    <row r="40" spans="2:12" x14ac:dyDescent="0.25">
      <c r="F40" s="2"/>
    </row>
  </sheetData>
  <phoneticPr fontId="3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David Parra Garcia</dc:creator>
  <cp:lastModifiedBy>Andres David Parra Garcia</cp:lastModifiedBy>
  <dcterms:created xsi:type="dcterms:W3CDTF">2024-11-16T22:27:02Z</dcterms:created>
  <dcterms:modified xsi:type="dcterms:W3CDTF">2024-11-17T06:56:28Z</dcterms:modified>
</cp:coreProperties>
</file>