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ncthingServiceAcct\Sync\Icesi\S6\Ingeniería de software IV\proyecto final\docs\"/>
    </mc:Choice>
  </mc:AlternateContent>
  <xr:revisionPtr revIDLastSave="0" documentId="13_ncr:1_{9B546B1C-1119-4303-8CCC-DF954B42F06D}" xr6:coauthVersionLast="47" xr6:coauthVersionMax="47" xr10:uidLastSave="{00000000-0000-0000-0000-000000000000}"/>
  <bookViews>
    <workbookView xWindow="-120" yWindow="-120" windowWidth="20730" windowHeight="11040" tabRatio="689" activeTab="3" xr2:uid="{968272DF-85B1-48E7-9487-3F6E159DBED0}"/>
  </bookViews>
  <sheets>
    <sheet name="Monolito y threadpool clientes" sheetId="1" r:id="rId1"/>
    <sheet name="Nclient - 1worker - 1database" sheetId="2" r:id="rId2"/>
    <sheet name="Nclient - Nworker - 1database" sheetId="3" r:id="rId3"/>
    <sheet name="Comparativ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4" l="1"/>
  <c r="J6" i="4"/>
  <c r="I6" i="4"/>
  <c r="H6" i="4"/>
  <c r="K5" i="4"/>
  <c r="J5" i="4"/>
  <c r="U34" i="2"/>
  <c r="N38" i="2"/>
  <c r="N37" i="2"/>
  <c r="N36" i="2"/>
  <c r="N35" i="2"/>
  <c r="N34" i="2"/>
  <c r="N33" i="2"/>
  <c r="N32" i="2"/>
  <c r="N31" i="2"/>
  <c r="N30" i="2"/>
  <c r="L70" i="3"/>
  <c r="E68" i="3"/>
  <c r="E69" i="3" s="1"/>
  <c r="D68" i="3"/>
  <c r="D69" i="3" s="1"/>
  <c r="D43" i="3"/>
  <c r="D41" i="3"/>
  <c r="L68" i="3"/>
  <c r="L69" i="3" s="1"/>
  <c r="K70" i="3" s="1"/>
  <c r="K68" i="3"/>
  <c r="K69" i="3" s="1"/>
  <c r="F31" i="2"/>
  <c r="F32" i="2"/>
  <c r="F33" i="2"/>
  <c r="F34" i="2"/>
  <c r="F35" i="2"/>
  <c r="F36" i="2"/>
  <c r="F37" i="2"/>
  <c r="F38" i="2"/>
  <c r="F30" i="2"/>
  <c r="J31" i="2"/>
  <c r="J32" i="2"/>
  <c r="J33" i="2"/>
  <c r="J34" i="2"/>
  <c r="J35" i="2"/>
  <c r="J36" i="2"/>
  <c r="J37" i="2"/>
  <c r="J38" i="2"/>
  <c r="J30" i="2"/>
  <c r="R6" i="1"/>
  <c r="R3" i="1"/>
  <c r="R4" i="1"/>
  <c r="R5" i="1"/>
  <c r="J17" i="1"/>
  <c r="H17" i="1"/>
  <c r="I17" i="1" s="1"/>
  <c r="J16" i="1"/>
  <c r="H16" i="1"/>
  <c r="I16" i="1" s="1"/>
  <c r="J15" i="1"/>
  <c r="H15" i="1"/>
  <c r="I15" i="1" s="1"/>
  <c r="J14" i="1"/>
  <c r="J13" i="1"/>
  <c r="H14" i="1"/>
  <c r="I14" i="1" s="1"/>
  <c r="H13" i="1"/>
  <c r="I13" i="1" s="1"/>
  <c r="J12" i="1"/>
  <c r="H12" i="1"/>
  <c r="I12" i="1" s="1"/>
  <c r="J11" i="1"/>
  <c r="J10" i="1"/>
  <c r="H10" i="1"/>
  <c r="I10" i="1" s="1"/>
  <c r="H11" i="1"/>
  <c r="I11" i="1" s="1"/>
  <c r="J9" i="1"/>
  <c r="H9" i="1"/>
  <c r="I9" i="1" s="1"/>
  <c r="J8" i="1"/>
  <c r="J7" i="1"/>
  <c r="H6" i="1"/>
  <c r="I6" i="1" s="1"/>
  <c r="H7" i="1"/>
  <c r="I7" i="1" s="1"/>
  <c r="H8" i="1"/>
  <c r="I8" i="1" s="1"/>
  <c r="J6" i="1"/>
  <c r="H4" i="1"/>
  <c r="I4" i="1" s="1"/>
  <c r="H5" i="1"/>
  <c r="I5" i="1" s="1"/>
  <c r="H3" i="1"/>
  <c r="I3" i="1" s="1"/>
  <c r="Q29" i="2" l="1" a="1"/>
  <c r="Q29" i="2" s="1"/>
  <c r="C35" i="1" a="1"/>
  <c r="C35" i="1" s="1"/>
  <c r="J35" i="1" a="1"/>
  <c r="Q32" i="2" l="1"/>
  <c r="C38" i="1"/>
  <c r="J35" i="1"/>
  <c r="J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<sst xmlns="http://schemas.openxmlformats.org/spreadsheetml/2006/main" count="126" uniqueCount="64">
  <si>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Tiempo de respuesta</t>
  </si>
  <si>
    <t>C1 R/s</t>
  </si>
  <si>
    <t>C2 R/s</t>
  </si>
  <si>
    <t>C3 R/s</t>
  </si>
  <si>
    <t>C4 R/s</t>
  </si>
  <si>
    <t>C5 R/s</t>
  </si>
  <si>
    <t>Total R/s</t>
  </si>
  <si>
    <t>Total de peticiones</t>
  </si>
  <si>
    <t>Promedio R/s</t>
  </si>
  <si>
    <t>Nucleos * 2</t>
  </si>
  <si>
    <t>Nucleos * 4</t>
  </si>
  <si>
    <t>Tamaño threadpool</t>
  </si>
  <si>
    <t>Promedio</t>
  </si>
  <si>
    <t>Nucleos * 6</t>
  </si>
  <si>
    <t>Nucleos * 8</t>
  </si>
  <si>
    <t>X</t>
  </si>
  <si>
    <t>B</t>
  </si>
  <si>
    <t>Y</t>
  </si>
  <si>
    <t>M</t>
  </si>
  <si>
    <t>….</t>
  </si>
  <si>
    <t>Cl1</t>
  </si>
  <si>
    <t>Cl2</t>
  </si>
  <si>
    <t>Cl3</t>
  </si>
  <si>
    <t>Total peticiones por segundo</t>
  </si>
  <si>
    <t>Iter</t>
  </si>
  <si>
    <t>CitizenId</t>
  </si>
  <si>
    <t>Test</t>
  </si>
  <si>
    <t>IsPrime</t>
  </si>
  <si>
    <t>DbTime</t>
  </si>
  <si>
    <t>ProcessTime</t>
  </si>
  <si>
    <t>QueryTime</t>
  </si>
  <si>
    <t>EndTime</t>
  </si>
  <si>
    <t>ResponseTime</t>
  </si>
  <si>
    <t>false</t>
  </si>
  <si>
    <t>true</t>
  </si>
  <si>
    <t>P/s</t>
  </si>
  <si>
    <t>Tiempo respuesta</t>
  </si>
  <si>
    <t>Tiempo mínimo</t>
  </si>
  <si>
    <t>Tiempo máximo</t>
  </si>
  <si>
    <t>Número de conexiones</t>
  </si>
  <si>
    <t>P/s esperadas</t>
  </si>
  <si>
    <t>Por query a la DB</t>
  </si>
  <si>
    <t>Cantidad máxima</t>
  </si>
  <si>
    <t>Cantidad mínima</t>
  </si>
  <si>
    <t>P/ms</t>
  </si>
  <si>
    <t>Réplicas de DB</t>
  </si>
  <si>
    <t>C. peticiones</t>
  </si>
  <si>
    <t>Cantidad de tiempo</t>
  </si>
  <si>
    <t>Througput</t>
  </si>
  <si>
    <t>Peticiones / s</t>
  </si>
  <si>
    <t>Tiempo de respuesta promedio</t>
  </si>
  <si>
    <t>Tiempo del worker promedio</t>
  </si>
  <si>
    <t>Peticiones Por segundo enviadas</t>
  </si>
  <si>
    <t>Tiempos de respuesta promedios</t>
  </si>
  <si>
    <t>Tiempos de procesamiento en el worker promedios</t>
  </si>
  <si>
    <t>Peticiones por segundo esperadas</t>
  </si>
  <si>
    <t>Mínimo de workers necesarios</t>
  </si>
  <si>
    <t>Nueva distribución</t>
  </si>
  <si>
    <t>Cliente 1</t>
  </si>
  <si>
    <t>Cliente 2</t>
  </si>
  <si>
    <t>total P/s</t>
  </si>
  <si>
    <t>Promedio T/r</t>
  </si>
  <si>
    <t>Comparativa con esta nueva distribución</t>
  </si>
  <si>
    <t>Con una sola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</si>
</sst>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595959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595959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left" vertical="center" readingOrder="1"/>
    </xf>
    <xf numFmtId="0" fontId="0" fillId="0" borderId="1" xfId="0" applyBorder="1"/>
    <xf numFmtId="0" fontId="4" fillId="0" borderId="1" xfId="0" applyFont="1" applyBorder="1" applyAlignment="1">
      <alignment horizontal="left" vertical="center" readingOrder="1"/>
    </xf>
    <xf numFmtId="0" fontId="1" fillId="2" borderId="1" xfId="0" applyFont="1" applyFill="1" applyBorder="1"/>
    <xf numFmtId="0" fontId="0" fillId="3" borderId="1" xfId="0" applyFill="1" applyBorder="1"/>
    <xf numFmtId="2" fontId="0" fillId="3" borderId="0" xfId="0" applyNumberFormat="1" applyFill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6" fillId="2" borderId="1" xfId="0" applyFont="1" applyFill="1" applyBorder="1"/>
    <xf numFmtId="3" fontId="0" fillId="0" borderId="0" xfId="0" applyNumberFormat="1"/>
    <xf numFmtId="0" fontId="5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1" fontId="0" fillId="6" borderId="1" xfId="0" applyNumberForma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vs</a:t>
            </a:r>
            <a:r>
              <a:rPr lang="en-US" baseline="0"/>
              <a:t> peticiones por segundo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'Monolito y threadpool clientes'!$J$2</c:f>
              <c:strCache>
                <c:ptCount val="1"/>
                <c:pt idx="0">
                  <c:v>Tiempo de respuesta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785622577487218"/>
                  <c:y val="-9.56630941965587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'Monolito y threadpool clientes'!$H$3:$H$17</c:f>
              <c:numCache>
                <c:formatCode>0.00</c:formatCode>
                <c:ptCount val="15"/>
                <c:pt idx="0">
                  <c:v>73898.906296186804</c:v>
                </c:pt>
                <c:pt idx="1">
                  <c:v>74883.929908641599</c:v>
                </c:pt>
                <c:pt idx="2">
                  <c:v>73991.860895301506</c:v>
                </c:pt>
                <c:pt idx="3">
                  <c:v>121632.23953982419</c:v>
                </c:pt>
                <c:pt idx="4">
                  <c:v>91606.440847959311</c:v>
                </c:pt>
                <c:pt idx="5">
                  <c:v>97034.297511671495</c:v>
                </c:pt>
                <c:pt idx="6">
                  <c:v>132850.67129408161</c:v>
                </c:pt>
                <c:pt idx="7">
                  <c:v>141552.8243446663</c:v>
                </c:pt>
                <c:pt idx="8">
                  <c:v>112587.59531882481</c:v>
                </c:pt>
                <c:pt idx="9">
                  <c:v>134207.12863401338</c:v>
                </c:pt>
                <c:pt idx="10">
                  <c:v>158082.19374877249</c:v>
                </c:pt>
                <c:pt idx="11">
                  <c:v>189945.16746923031</c:v>
                </c:pt>
                <c:pt idx="12">
                  <c:v>196237.49780016651</c:v>
                </c:pt>
                <c:pt idx="13">
                  <c:v>174501.8984048269</c:v>
                </c:pt>
                <c:pt idx="14">
                  <c:v>175106.64508370141</c:v>
                </c:pt>
              </c:numCache>
            </c:numRef>
          </c:xVal>
          <c:yVal>
            <c:numRef>
              <c:f>'Monolito y threadpool clientes'!$J$3:$J$17</c:f>
              <c:numCache>
                <c:formatCode>0.00</c:formatCode>
                <c:ptCount val="15"/>
                <c:pt idx="0">
                  <c:v>55.002071000000001</c:v>
                </c:pt>
                <c:pt idx="1">
                  <c:v>41.654420000000002</c:v>
                </c:pt>
                <c:pt idx="2">
                  <c:v>40.490378</c:v>
                </c:pt>
                <c:pt idx="3">
                  <c:v>3035.6321484999999</c:v>
                </c:pt>
                <c:pt idx="4">
                  <c:v>2020.7269235000001</c:v>
                </c:pt>
                <c:pt idx="5">
                  <c:v>1351.1981485000001</c:v>
                </c:pt>
                <c:pt idx="6">
                  <c:v>10067.448434</c:v>
                </c:pt>
                <c:pt idx="7">
                  <c:v>8262.4761803333331</c:v>
                </c:pt>
                <c:pt idx="8">
                  <c:v>6420.3617963333336</c:v>
                </c:pt>
                <c:pt idx="9">
                  <c:v>14635.81020525</c:v>
                </c:pt>
                <c:pt idx="10">
                  <c:v>16266.237437749998</c:v>
                </c:pt>
                <c:pt idx="11">
                  <c:v>17773.030028749999</c:v>
                </c:pt>
                <c:pt idx="12">
                  <c:v>24569.142026000001</c:v>
                </c:pt>
                <c:pt idx="13">
                  <c:v>17630.839314000001</c:v>
                </c:pt>
                <c:pt idx="14">
                  <c:v>17291.5798904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8-4AB6-B0A2-4DB04CDD1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21759"/>
        <c:axId val="1376523199"/>
      </c:scatterChart>
      <c:valAx>
        <c:axId val="13765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3199"/>
        <c:crosses val="autoZero"/>
        <c:crossBetween val="midCat"/>
      </c:valAx>
      <c:valAx>
        <c:axId val="13765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vs total de peticiones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'Monolito y threadpool clientes'!$J$2</c:f>
              <c:strCache>
                <c:ptCount val="1"/>
                <c:pt idx="0">
                  <c:v>Tiempo de respuesta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931044650863044"/>
                  <c:y val="-0.189498396033829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'Monolito y threadpool clientes'!$B$3:$B$17</c:f>
              <c:numCache>
                <c:formatCode>General</c:formatCode>
                <c:ptCount val="15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2000000</c:v>
                </c:pt>
                <c:pt idx="4">
                  <c:v>2000000</c:v>
                </c:pt>
                <c:pt idx="5">
                  <c:v>2000000</c:v>
                </c:pt>
                <c:pt idx="6">
                  <c:v>3000000</c:v>
                </c:pt>
                <c:pt idx="7">
                  <c:v>3000000</c:v>
                </c:pt>
                <c:pt idx="8">
                  <c:v>3000000</c:v>
                </c:pt>
                <c:pt idx="9">
                  <c:v>4000000</c:v>
                </c:pt>
                <c:pt idx="10">
                  <c:v>4000000</c:v>
                </c:pt>
                <c:pt idx="11">
                  <c:v>4000000</c:v>
                </c:pt>
                <c:pt idx="12">
                  <c:v>5000000</c:v>
                </c:pt>
                <c:pt idx="13">
                  <c:v>5000000</c:v>
                </c:pt>
                <c:pt idx="14">
                  <c:v>5000000</c:v>
                </c:pt>
              </c:numCache>
            </c:numRef>
          </c:xVal>
          <c:yVal>
            <c:numRef>
              <c:f>'Monolito y threadpool clientes'!$J$3:$J$17</c:f>
              <c:numCache>
                <c:formatCode>0.00</c:formatCode>
                <c:ptCount val="15"/>
                <c:pt idx="0">
                  <c:v>55.002071000000001</c:v>
                </c:pt>
                <c:pt idx="1">
                  <c:v>41.654420000000002</c:v>
                </c:pt>
                <c:pt idx="2">
                  <c:v>40.490378</c:v>
                </c:pt>
                <c:pt idx="3">
                  <c:v>3035.6321484999999</c:v>
                </c:pt>
                <c:pt idx="4">
                  <c:v>2020.7269235000001</c:v>
                </c:pt>
                <c:pt idx="5">
                  <c:v>1351.1981485000001</c:v>
                </c:pt>
                <c:pt idx="6">
                  <c:v>10067.448434</c:v>
                </c:pt>
                <c:pt idx="7">
                  <c:v>8262.4761803333331</c:v>
                </c:pt>
                <c:pt idx="8">
                  <c:v>6420.3617963333336</c:v>
                </c:pt>
                <c:pt idx="9">
                  <c:v>14635.81020525</c:v>
                </c:pt>
                <c:pt idx="10">
                  <c:v>16266.237437749998</c:v>
                </c:pt>
                <c:pt idx="11">
                  <c:v>17773.030028749999</c:v>
                </c:pt>
                <c:pt idx="12">
                  <c:v>24569.142026000001</c:v>
                </c:pt>
                <c:pt idx="13">
                  <c:v>17630.839314000001</c:v>
                </c:pt>
                <c:pt idx="14">
                  <c:v>17291.5798904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E-40E2-886D-B0059D102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24159"/>
        <c:axId val="1376525599"/>
      </c:scatterChart>
      <c:valAx>
        <c:axId val="13765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5599"/>
        <c:crosses val="autoZero"/>
        <c:crossBetween val="midCat"/>
      </c:valAx>
      <c:valAx>
        <c:axId val="13765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 request enviadas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'Monolito y threadpool clientes'!$R$2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47-42A3-9C1B-015B3EA400AA}"/>
              </c:ext>
            </c:extLst>
          </c:dPt>
          <c:cat>
            <c:strRef>
              <c:f>'Monolito y threadpool clientes'!$Q$3:$Q$6</c:f>
              <c:strCache>
                <c:ptCount val="4"/>
                <c:pt idx="0">
                  <c:v>Nucleos * 2</c:v>
                </c:pt>
                <c:pt idx="1">
                  <c:v>Nucleos * 4</c:v>
                </c:pt>
                <c:pt idx="2">
                  <c:v>Nucleos * 6</c:v>
                </c:pt>
                <c:pt idx="3">
                  <c:v>Nucleos * 8</c:v>
                </c:pt>
              </c:strCache>
            </c:strRef>
          </c:cat>
          <c:val>
            <c:numRef>
              <c:f>'Monolito y threadpool clientes'!$R$3:$R$6</c:f>
              <c:numCache>
                <c:formatCode>0.00</c:formatCode>
                <c:ptCount val="4"/>
                <c:pt idx="0">
                  <c:v>74622.150683278407</c:v>
                </c:pt>
                <c:pt idx="1">
                  <c:v>80025.706213159458</c:v>
                </c:pt>
                <c:pt idx="2">
                  <c:v>86721.155155385582</c:v>
                </c:pt>
                <c:pt idx="3">
                  <c:v>84628.229782797178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7-42A3-9C1B-015B3EA4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092095"/>
        <c:axId val="1592093055"/>
      </c:barChart>
      <c:catAx>
        <c:axId val="159209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093055"/>
        <c:crosses val="autoZero"/>
        <c:auto val="1"/>
        <c:lblAlgn val="ctr"/>
        <c:lblOffset val="100"/>
        <c:noMultiLvlLbl val="0"/>
      </c:catAx>
      <c:valAx>
        <c:axId val="15920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09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</a:t>
            </a:r>
          </a:p>
          <a:p>
            <a:pPr>
              <a:defRPr/>
            </a:pPr>
            <a:r>
              <a:rPr lang="en-US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'Nclient - 1worker - 1database'!$J$29</c:f>
              <c:strCache>
                <c:ptCount val="1"/>
                <c:pt idx="0">
                  <c:v>Tiempo de respuesta 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'Nclient - 1worker - 1database'!$F$30:$F$38</c:f>
              <c:numCache>
                <c:formatCode>General</c:formatCode>
                <c:ptCount val="9"/>
                <c:pt idx="0">
                  <c:v>115899</c:v>
                </c:pt>
                <c:pt idx="1">
                  <c:v>104650</c:v>
                </c:pt>
                <c:pt idx="2">
                  <c:v>113472</c:v>
                </c:pt>
                <c:pt idx="3">
                  <c:v>237364</c:v>
                </c:pt>
                <c:pt idx="4">
                  <c:v>205045</c:v>
                </c:pt>
                <c:pt idx="5">
                  <c:v>273081</c:v>
                </c:pt>
                <c:pt idx="6">
                  <c:v>356771</c:v>
                </c:pt>
                <c:pt idx="7">
                  <c:v>348814</c:v>
                </c:pt>
                <c:pt idx="8">
                  <c:v>336690</c:v>
                </c:pt>
              </c:numCache>
            </c:numRef>
          </c:cat>
          <c:val>
            <c:numRef>
              <c:f>'Nclient - 1worker - 1database'!$J$30:$J$38</c:f>
              <c:numCache>
                <c:formatCode>0</c:formatCode>
                <c:ptCount val="9"/>
                <c:pt idx="0">
                  <c:v>2723</c:v>
                </c:pt>
                <c:pt idx="1">
                  <c:v>2730</c:v>
                </c:pt>
                <c:pt idx="2">
                  <c:v>2436</c:v>
                </c:pt>
                <c:pt idx="3">
                  <c:v>5082.5</c:v>
                </c:pt>
                <c:pt idx="4">
                  <c:v>5216</c:v>
                </c:pt>
                <c:pt idx="5">
                  <c:v>7050</c:v>
                </c:pt>
                <c:pt idx="6">
                  <c:v>8199.6666666666661</c:v>
                </c:pt>
                <c:pt idx="7">
                  <c:v>8469</c:v>
                </c:pt>
                <c:pt idx="8">
                  <c:v>9082.3333333333339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D-45F9-AEFA-76CBEDD01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09216"/>
        <c:axId val="125321504"/>
      </c:lineChart>
      <c:catAx>
        <c:axId val="3399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321504"/>
        <c:crosses val="autoZero"/>
        <c:auto val="1"/>
        <c:lblAlgn val="ctr"/>
        <c:lblOffset val="100"/>
        <c:noMultiLvlLbl val="0"/>
      </c:catAx>
      <c:valAx>
        <c:axId val="1253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99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</a:t>
            </a:r>
          </a:p>
          <a:p>
            <a:pPr>
              <a:defRPr/>
            </a:pPr>
            <a:r>
              <a:rPr lang="en-US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'Nclient - 1worker - 1database'!$N$29</c:f>
              <c:strCache>
                <c:ptCount val="1"/>
                <c:pt idx="0">
                  <c:v>Tiempo del worker 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'Nclient - 1worker - 1database'!$F$30:$F$38</c:f>
              <c:numCache>
                <c:formatCode>General</c:formatCode>
                <c:ptCount val="9"/>
                <c:pt idx="0">
                  <c:v>115899</c:v>
                </c:pt>
                <c:pt idx="1">
                  <c:v>104650</c:v>
                </c:pt>
                <c:pt idx="2">
                  <c:v>113472</c:v>
                </c:pt>
                <c:pt idx="3">
                  <c:v>237364</c:v>
                </c:pt>
                <c:pt idx="4">
                  <c:v>205045</c:v>
                </c:pt>
                <c:pt idx="5">
                  <c:v>273081</c:v>
                </c:pt>
                <c:pt idx="6">
                  <c:v>356771</c:v>
                </c:pt>
                <c:pt idx="7">
                  <c:v>348814</c:v>
                </c:pt>
                <c:pt idx="8">
                  <c:v>336690</c:v>
                </c:pt>
              </c:numCache>
            </c:numRef>
          </c:cat>
          <c:val>
            <c:numRef>
              <c:f>'Nclient - 1worker - 1database'!$N$30:$N$38</c:f>
              <c:numCache>
                <c:formatCode>0</c:formatCode>
                <c:ptCount val="9"/>
                <c:pt idx="0">
                  <c:v>483</c:v>
                </c:pt>
                <c:pt idx="1">
                  <c:v>749</c:v>
                </c:pt>
                <c:pt idx="2">
                  <c:v>612</c:v>
                </c:pt>
                <c:pt idx="3">
                  <c:v>2955.5</c:v>
                </c:pt>
                <c:pt idx="4">
                  <c:v>3120</c:v>
                </c:pt>
                <c:pt idx="5">
                  <c:v>2781.5</c:v>
                </c:pt>
                <c:pt idx="6">
                  <c:v>5471.666666666667</c:v>
                </c:pt>
                <c:pt idx="7">
                  <c:v>5293</c:v>
                </c:pt>
                <c:pt idx="8">
                  <c:v>6186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2-439D-9AAC-DAEDE207C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09216"/>
        <c:axId val="125321504"/>
      </c:lineChart>
      <c:catAx>
        <c:axId val="3399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321504"/>
        <c:crosses val="autoZero"/>
        <c:auto val="1"/>
        <c:lblAlgn val="ctr"/>
        <c:lblOffset val="100"/>
        <c:noMultiLvlLbl val="0"/>
      </c:catAx>
      <c:valAx>
        <c:axId val="1253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99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chart" Target="../charts/chart5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chart" Target="../charts/chart4.xm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20243</xdr:colOff>
      <xdr:row>17</xdr:row>
      <xdr:rowOff>176598</xdr:rowOff>
    </xdr:from>
    <xdr:to>
      <xdr:col>12</xdr:col>
      <xdr:colOff>231321</xdr:colOff>
      <xdr:row>32</xdr:row>
      <xdr:rowOff>62298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4E14D2-F356-36FC-5528-F8D8D1284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748393</xdr:colOff>
      <xdr:row>18</xdr:row>
      <xdr:rowOff>14434</xdr:rowOff>
    </xdr:from>
    <xdr:to>
      <xdr:col>6</xdr:col>
      <xdr:colOff>520639</xdr:colOff>
      <xdr:row>32</xdr:row>
      <xdr:rowOff>90634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005907-ADEC-5279-5739-12D33F73B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22411</xdr:rowOff>
    </xdr:from>
    <xdr:to>
      <xdr:col>3</xdr:col>
      <xdr:colOff>739588</xdr:colOff>
      <xdr:row>44</xdr:row>
      <xdr:rowOff>156882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26FC76A-E29B-3307-74B2-2B39B68FD56A}"/>
            </a:ext>
          </a:extLst>
        </xdr:cNvPr>
        <xdr:cNvSpPr txBox="1"/>
      </xdr:nvSpPr>
      <xdr:spPr>
        <a:xfrm>
          <a:off x="762000" y="7451911"/>
          <a:ext cx="3182470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total de peticiones con las que comienza a sobrepasar 1 segundo.</a:t>
          </a:r>
        </a:p>
      </xdr:txBody>
    </xdr:sp>
    <xdr:clientData/>
  </xdr:twoCellAnchor>
  <xdr:twoCellAnchor>
    <xdr:from>
      <xdr:col>7</xdr:col>
      <xdr:colOff>891988</xdr:colOff>
      <xdr:row>38</xdr:row>
      <xdr:rowOff>174810</xdr:rowOff>
    </xdr:from>
    <xdr:to>
      <xdr:col>10</xdr:col>
      <xdr:colOff>443753</xdr:colOff>
      <xdr:row>44</xdr:row>
      <xdr:rowOff>118781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044524D-075E-4F5C-BBED-DC8D266D7A8D}"/>
            </a:ext>
          </a:extLst>
        </xdr:cNvPr>
        <xdr:cNvSpPr txBox="1"/>
      </xdr:nvSpPr>
      <xdr:spPr>
        <a:xfrm>
          <a:off x="7144870" y="7413810"/>
          <a:ext cx="3485030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de peticiones por segundo con las que el servidor comienza a sobrepasar 1 segundo</a:t>
          </a:r>
          <a:r>
            <a:rPr lang="es-CO" sz="1100" kern="1200" baseline="0"/>
            <a:t> de tiempo de respuesta</a:t>
          </a:r>
          <a:endParaRPr lang="es-CO" sz="1100" kern="1200"/>
        </a:p>
      </xdr:txBody>
    </xdr:sp>
    <xdr:clientData/>
  </xdr:twoCellAnchor>
  <xdr:twoCellAnchor>
    <xdr:from>
      <xdr:col>15</xdr:col>
      <xdr:colOff>757197</xdr:colOff>
      <xdr:row>7</xdr:row>
      <xdr:rowOff>185217</xdr:rowOff>
    </xdr:from>
    <xdr:to>
      <xdr:col>21</xdr:col>
      <xdr:colOff>425025</xdr:colOff>
      <xdr:row>22</xdr:row>
      <xdr:rowOff>70917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2BEBC42-E2C1-29E9-A4AB-4E66CA93D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627050</xdr:colOff>
      <xdr:row>24</xdr:row>
      <xdr:rowOff>25131</xdr:rowOff>
    </xdr:from>
    <xdr:to>
      <xdr:col>19</xdr:col>
      <xdr:colOff>709493</xdr:colOff>
      <xdr:row>29</xdr:row>
      <xdr:rowOff>159602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1153846D-5FC8-4E97-A203-0736A1615051}"/>
            </a:ext>
          </a:extLst>
        </xdr:cNvPr>
        <xdr:cNvSpPr txBox="1"/>
      </xdr:nvSpPr>
      <xdr:spPr>
        <a:xfrm>
          <a:off x="16942014" y="4597131"/>
          <a:ext cx="3470622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ideal del</a:t>
          </a:r>
          <a:r>
            <a:rPr lang="es-CO" sz="1100" kern="1200" baseline="0"/>
            <a:t> pool de threads para enviar más peticiones desde el cliente, por segundo.</a:t>
          </a:r>
        </a:p>
        <a:p>
          <a:endParaRPr lang="es-CO" sz="1100" kern="1200"/>
        </a:p>
      </xdr:txBody>
    </xdr:sp>
    <xdr:clientData/>
  </xdr:twoCellAnchor>
  <xdr:twoCellAnchor>
    <xdr:from>
      <xdr:col>18</xdr:col>
      <xdr:colOff>235064</xdr:colOff>
      <xdr:row>3</xdr:row>
      <xdr:rowOff>47543</xdr:rowOff>
    </xdr:from>
    <xdr:to>
      <xdr:col>22</xdr:col>
      <xdr:colOff>481854</xdr:colOff>
      <xdr:row>5</xdr:row>
      <xdr:rowOff>100853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41117D8-BB34-467A-8D8C-296E9ACA63B2}"/>
            </a:ext>
          </a:extLst>
        </xdr:cNvPr>
        <xdr:cNvSpPr txBox="1"/>
      </xdr:nvSpPr>
      <xdr:spPr>
        <a:xfrm>
          <a:off x="19184211" y="619043"/>
          <a:ext cx="3294790" cy="43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Cantidad promedio de peticiones que envía un cliente por segundo.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57150</xdr:rowOff>
    </xdr:from>
    <xdr:to>
      <xdr:col>5</xdr:col>
      <xdr:colOff>800674</xdr:colOff>
      <xdr:row>8</xdr:row>
      <xdr:rowOff>19221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382FBF-7E59-457E-862E-FECA7F75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238125"/>
          <a:ext cx="4115374" cy="122889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9</xdr:row>
      <xdr:rowOff>85725</xdr:rowOff>
    </xdr:from>
    <xdr:to>
      <xdr:col>5</xdr:col>
      <xdr:colOff>791148</xdr:colOff>
      <xdr:row>16</xdr:row>
      <xdr:rowOff>95428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788B44-FA7D-4D45-BB76-D87E35D97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1714500"/>
          <a:ext cx="4105848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56208</xdr:colOff>
      <xdr:row>17</xdr:row>
      <xdr:rowOff>89493</xdr:rowOff>
    </xdr:from>
    <xdr:to>
      <xdr:col>5</xdr:col>
      <xdr:colOff>790203</xdr:colOff>
      <xdr:row>24</xdr:row>
      <xdr:rowOff>70617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FE86963-2773-4094-A5E8-3B0442C5C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571" y="3114466"/>
          <a:ext cx="4083445" cy="1226700"/>
        </a:xfrm>
        <a:prstGeom prst="rect">
          <a:avLst/>
        </a:prstGeom>
      </xdr:spPr>
    </xdr:pic>
    <xdr:clientData/>
  </xdr:twoCellAnchor>
  <xdr:twoCellAnchor editAs="oneCell">
    <xdr:from>
      <xdr:col>7</xdr:col>
      <xdr:colOff>567219</xdr:colOff>
      <xdr:row>1</xdr:row>
      <xdr:rowOff>74916</xdr:rowOff>
    </xdr:from>
    <xdr:to>
      <xdr:col>11</xdr:col>
      <xdr:colOff>598797</xdr:colOff>
      <xdr:row>8</xdr:row>
      <xdr:rowOff>58823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8531C6E-3D2E-46D1-A263-5C2399BCD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646" y="256854"/>
          <a:ext cx="4010585" cy="1257475"/>
        </a:xfrm>
        <a:prstGeom prst="rect">
          <a:avLst/>
        </a:prstGeom>
      </xdr:spPr>
    </xdr:pic>
    <xdr:clientData/>
  </xdr:twoCellAnchor>
  <xdr:twoCellAnchor editAs="oneCell">
    <xdr:from>
      <xdr:col>7</xdr:col>
      <xdr:colOff>577921</xdr:colOff>
      <xdr:row>9</xdr:row>
      <xdr:rowOff>107023</xdr:rowOff>
    </xdr:from>
    <xdr:to>
      <xdr:col>11</xdr:col>
      <xdr:colOff>561867</xdr:colOff>
      <xdr:row>16</xdr:row>
      <xdr:rowOff>81405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42721A3-A203-45BB-9257-C4A11B64E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1348" y="1744467"/>
          <a:ext cx="3962953" cy="1247949"/>
        </a:xfrm>
        <a:prstGeom prst="rect">
          <a:avLst/>
        </a:prstGeom>
      </xdr:spPr>
    </xdr:pic>
    <xdr:clientData/>
  </xdr:twoCellAnchor>
  <xdr:twoCellAnchor editAs="oneCell">
    <xdr:from>
      <xdr:col>7</xdr:col>
      <xdr:colOff>417388</xdr:colOff>
      <xdr:row>17</xdr:row>
      <xdr:rowOff>85619</xdr:rowOff>
    </xdr:from>
    <xdr:to>
      <xdr:col>11</xdr:col>
      <xdr:colOff>553755</xdr:colOff>
      <xdr:row>24</xdr:row>
      <xdr:rowOff>60000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30B8010-4165-4497-BFF5-3BE757E8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60815" y="3178568"/>
          <a:ext cx="4115374" cy="1247949"/>
        </a:xfrm>
        <a:prstGeom prst="rect">
          <a:avLst/>
        </a:prstGeom>
      </xdr:spPr>
    </xdr:pic>
    <xdr:clientData/>
  </xdr:twoCellAnchor>
  <xdr:twoCellAnchor editAs="oneCell">
    <xdr:from>
      <xdr:col>12</xdr:col>
      <xdr:colOff>567219</xdr:colOff>
      <xdr:row>1</xdr:row>
      <xdr:rowOff>64213</xdr:rowOff>
    </xdr:from>
    <xdr:to>
      <xdr:col>17</xdr:col>
      <xdr:colOff>167384</xdr:colOff>
      <xdr:row>8</xdr:row>
      <xdr:rowOff>57647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B877DE4-E745-47ED-8B7A-394E0C62F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84522" y="246151"/>
          <a:ext cx="3972479" cy="1267002"/>
        </a:xfrm>
        <a:prstGeom prst="rect">
          <a:avLst/>
        </a:prstGeom>
      </xdr:spPr>
    </xdr:pic>
    <xdr:clientData/>
  </xdr:twoCellAnchor>
  <xdr:twoCellAnchor editAs="oneCell">
    <xdr:from>
      <xdr:col>12</xdr:col>
      <xdr:colOff>567219</xdr:colOff>
      <xdr:row>9</xdr:row>
      <xdr:rowOff>107021</xdr:rowOff>
    </xdr:from>
    <xdr:to>
      <xdr:col>17</xdr:col>
      <xdr:colOff>253121</xdr:colOff>
      <xdr:row>16</xdr:row>
      <xdr:rowOff>90929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6C436DF-8F2F-477A-BC76-71BF66943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84522" y="1744465"/>
          <a:ext cx="4058216" cy="1257475"/>
        </a:xfrm>
        <a:prstGeom prst="rect">
          <a:avLst/>
        </a:prstGeom>
      </xdr:spPr>
    </xdr:pic>
    <xdr:clientData/>
  </xdr:twoCellAnchor>
  <xdr:twoCellAnchor editAs="oneCell">
    <xdr:from>
      <xdr:col>12</xdr:col>
      <xdr:colOff>599326</xdr:colOff>
      <xdr:row>17</xdr:row>
      <xdr:rowOff>96319</xdr:rowOff>
    </xdr:from>
    <xdr:to>
      <xdr:col>17</xdr:col>
      <xdr:colOff>161386</xdr:colOff>
      <xdr:row>24</xdr:row>
      <xdr:rowOff>89753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0AE8C82-F742-4129-BCDC-095CD0947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16629" y="3189268"/>
          <a:ext cx="3934374" cy="1267002"/>
        </a:xfrm>
        <a:prstGeom prst="rect">
          <a:avLst/>
        </a:prstGeom>
      </xdr:spPr>
    </xdr:pic>
    <xdr:clientData/>
  </xdr:twoCellAnchor>
  <xdr:twoCellAnchor editAs="oneCell">
    <xdr:from>
      <xdr:col>19</xdr:col>
      <xdr:colOff>53512</xdr:colOff>
      <xdr:row>1</xdr:row>
      <xdr:rowOff>21405</xdr:rowOff>
    </xdr:from>
    <xdr:to>
      <xdr:col>23</xdr:col>
      <xdr:colOff>724996</xdr:colOff>
      <xdr:row>8</xdr:row>
      <xdr:rowOff>33891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8E08709-BBC8-4893-9B99-8F9DE05B1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14242" y="203343"/>
          <a:ext cx="4010585" cy="1286054"/>
        </a:xfrm>
        <a:prstGeom prst="rect">
          <a:avLst/>
        </a:prstGeom>
      </xdr:spPr>
    </xdr:pic>
    <xdr:clientData/>
  </xdr:twoCellAnchor>
  <xdr:twoCellAnchor editAs="oneCell">
    <xdr:from>
      <xdr:col>19</xdr:col>
      <xdr:colOff>64215</xdr:colOff>
      <xdr:row>9</xdr:row>
      <xdr:rowOff>53512</xdr:rowOff>
    </xdr:from>
    <xdr:to>
      <xdr:col>23</xdr:col>
      <xdr:colOff>669014</xdr:colOff>
      <xdr:row>16</xdr:row>
      <xdr:rowOff>27894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1504F94-3A60-4561-8506-FE1C1051A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924945" y="1690956"/>
          <a:ext cx="3943900" cy="1247949"/>
        </a:xfrm>
        <a:prstGeom prst="rect">
          <a:avLst/>
        </a:prstGeom>
      </xdr:spPr>
    </xdr:pic>
    <xdr:clientData/>
  </xdr:twoCellAnchor>
  <xdr:twoCellAnchor editAs="oneCell">
    <xdr:from>
      <xdr:col>19</xdr:col>
      <xdr:colOff>42810</xdr:colOff>
      <xdr:row>17</xdr:row>
      <xdr:rowOff>85619</xdr:rowOff>
    </xdr:from>
    <xdr:to>
      <xdr:col>23</xdr:col>
      <xdr:colOff>628557</xdr:colOff>
      <xdr:row>24</xdr:row>
      <xdr:rowOff>88579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8129947-5AE5-43EB-801F-4DDAD71FB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03540" y="3178568"/>
          <a:ext cx="3924848" cy="1276528"/>
        </a:xfrm>
        <a:prstGeom prst="rect">
          <a:avLst/>
        </a:prstGeom>
      </xdr:spPr>
    </xdr:pic>
    <xdr:clientData/>
  </xdr:twoCellAnchor>
  <xdr:twoCellAnchor editAs="oneCell">
    <xdr:from>
      <xdr:col>24</xdr:col>
      <xdr:colOff>85619</xdr:colOff>
      <xdr:row>17</xdr:row>
      <xdr:rowOff>64215</xdr:rowOff>
    </xdr:from>
    <xdr:to>
      <xdr:col>28</xdr:col>
      <xdr:colOff>680892</xdr:colOff>
      <xdr:row>23</xdr:row>
      <xdr:rowOff>172903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2492BEF-790C-4FBE-86CC-72EE5D892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120226" y="3157164"/>
          <a:ext cx="3934374" cy="1200318"/>
        </a:xfrm>
        <a:prstGeom prst="rect">
          <a:avLst/>
        </a:prstGeom>
      </xdr:spPr>
    </xdr:pic>
    <xdr:clientData/>
  </xdr:twoCellAnchor>
  <xdr:twoCellAnchor editAs="oneCell">
    <xdr:from>
      <xdr:col>24</xdr:col>
      <xdr:colOff>53512</xdr:colOff>
      <xdr:row>9</xdr:row>
      <xdr:rowOff>96321</xdr:rowOff>
    </xdr:from>
    <xdr:to>
      <xdr:col>28</xdr:col>
      <xdr:colOff>667838</xdr:colOff>
      <xdr:row>16</xdr:row>
      <xdr:rowOff>99282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9669527-5DC9-40A9-97E3-941D48DF9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88119" y="1733765"/>
          <a:ext cx="3953427" cy="1276528"/>
        </a:xfrm>
        <a:prstGeom prst="rect">
          <a:avLst/>
        </a:prstGeom>
      </xdr:spPr>
    </xdr:pic>
    <xdr:clientData/>
  </xdr:twoCellAnchor>
  <xdr:twoCellAnchor editAs="oneCell">
    <xdr:from>
      <xdr:col>24</xdr:col>
      <xdr:colOff>32108</xdr:colOff>
      <xdr:row>1</xdr:row>
      <xdr:rowOff>42810</xdr:rowOff>
    </xdr:from>
    <xdr:to>
      <xdr:col>28</xdr:col>
      <xdr:colOff>694065</xdr:colOff>
      <xdr:row>8</xdr:row>
      <xdr:rowOff>45770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CCD6547-FAE3-4B4A-B8C1-F6FD19480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066715" y="224748"/>
          <a:ext cx="4001058" cy="1276528"/>
        </a:xfrm>
        <a:prstGeom prst="rect">
          <a:avLst/>
        </a:prstGeom>
      </xdr:spPr>
    </xdr:pic>
    <xdr:clientData/>
  </xdr:twoCellAnchor>
  <xdr:twoCellAnchor editAs="oneCell">
    <xdr:from>
      <xdr:col>29</xdr:col>
      <xdr:colOff>181940</xdr:colOff>
      <xdr:row>17</xdr:row>
      <xdr:rowOff>32108</xdr:rowOff>
    </xdr:from>
    <xdr:to>
      <xdr:col>33</xdr:col>
      <xdr:colOff>767687</xdr:colOff>
      <xdr:row>24</xdr:row>
      <xdr:rowOff>54121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12774EA-7C94-4978-A9D4-619B23C3F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90423" y="3125057"/>
          <a:ext cx="3924848" cy="1295581"/>
        </a:xfrm>
        <a:prstGeom prst="rect">
          <a:avLst/>
        </a:prstGeom>
      </xdr:spPr>
    </xdr:pic>
    <xdr:clientData/>
  </xdr:twoCellAnchor>
  <xdr:twoCellAnchor editAs="oneCell">
    <xdr:from>
      <xdr:col>29</xdr:col>
      <xdr:colOff>181940</xdr:colOff>
      <xdr:row>9</xdr:row>
      <xdr:rowOff>107023</xdr:rowOff>
    </xdr:from>
    <xdr:to>
      <xdr:col>33</xdr:col>
      <xdr:colOff>777213</xdr:colOff>
      <xdr:row>16</xdr:row>
      <xdr:rowOff>90931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A3558BA-D711-4959-AF12-ABA23DAD7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90423" y="1744467"/>
          <a:ext cx="3934374" cy="1257475"/>
        </a:xfrm>
        <a:prstGeom prst="rect">
          <a:avLst/>
        </a:prstGeom>
      </xdr:spPr>
    </xdr:pic>
    <xdr:clientData/>
  </xdr:twoCellAnchor>
  <xdr:twoCellAnchor editAs="oneCell">
    <xdr:from>
      <xdr:col>29</xdr:col>
      <xdr:colOff>173806</xdr:colOff>
      <xdr:row>1</xdr:row>
      <xdr:rowOff>109592</xdr:rowOff>
    </xdr:from>
    <xdr:to>
      <xdr:col>33</xdr:col>
      <xdr:colOff>769079</xdr:colOff>
      <xdr:row>8</xdr:row>
      <xdr:rowOff>93499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B740CF2-7ACD-4407-8066-871D1A247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382289" y="291530"/>
          <a:ext cx="3934374" cy="1257475"/>
        </a:xfrm>
        <a:prstGeom prst="rect">
          <a:avLst/>
        </a:prstGeom>
      </xdr:spPr>
    </xdr:pic>
    <xdr:clientData/>
  </xdr:twoCellAnchor>
  <xdr:twoCellAnchor>
    <xdr:from>
      <xdr:col>0</xdr:col>
      <xdr:colOff>469533</xdr:colOff>
      <xdr:row>38</xdr:row>
      <xdr:rowOff>140538</xdr:rowOff>
    </xdr:from>
    <xdr:to>
      <xdr:col>5</xdr:col>
      <xdr:colOff>866318</xdr:colOff>
      <xdr:row>55</xdr:row>
      <xdr:rowOff>8550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F1B7F2-924B-4224-859F-0AC03A84D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370417</xdr:colOff>
      <xdr:row>39</xdr:row>
      <xdr:rowOff>66146</xdr:rowOff>
    </xdr:from>
    <xdr:to>
      <xdr:col>13</xdr:col>
      <xdr:colOff>132202</xdr:colOff>
      <xdr:row>55</xdr:row>
      <xdr:rowOff>119366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A0BDCF7-1791-440A-967A-280F539A4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13230</xdr:colOff>
      <xdr:row>36</xdr:row>
      <xdr:rowOff>13230</xdr:rowOff>
    </xdr:from>
    <xdr:to>
      <xdr:col>19</xdr:col>
      <xdr:colOff>519484</xdr:colOff>
      <xdr:row>40</xdr:row>
      <xdr:rowOff>28168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EA4AF5B-1236-4849-A40D-BCE61181BB44}"/>
            </a:ext>
          </a:extLst>
        </xdr:cNvPr>
        <xdr:cNvSpPr txBox="1"/>
      </xdr:nvSpPr>
      <xdr:spPr>
        <a:xfrm>
          <a:off x="13665730" y="7223126"/>
          <a:ext cx="3840004" cy="755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</a:t>
          </a:r>
          <a:r>
            <a:rPr lang="es-CO" sz="1100" baseline="0"/>
            <a:t> por esto, que cada worker en teoría es capaz de manejar, sin sobrepasar un segundo de delay, aproximadamente 130000 peticiones por segundo.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4</xdr:col>
      <xdr:colOff>528775</xdr:colOff>
      <xdr:row>8</xdr:row>
      <xdr:rowOff>19228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15F509-1543-4779-A3AB-811BD18A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90500"/>
          <a:ext cx="3477110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785989</xdr:colOff>
      <xdr:row>16</xdr:row>
      <xdr:rowOff>177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9CEAD-9D85-4798-AD7C-592A212B0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628775"/>
          <a:ext cx="3753374" cy="1267002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819150</xdr:colOff>
      <xdr:row>17</xdr:row>
      <xdr:rowOff>85725</xdr:rowOff>
    </xdr:from>
    <xdr:to>
      <xdr:col>4</xdr:col>
      <xdr:colOff>385886</xdr:colOff>
      <xdr:row>24</xdr:row>
      <xdr:rowOff>63768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7E5E4D7-E3AB-40BA-9A03-549E3096D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" y="3162300"/>
          <a:ext cx="3372321" cy="122889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13</xdr:row>
      <xdr:rowOff>123825</xdr:rowOff>
    </xdr:from>
    <xdr:to>
      <xdr:col>12</xdr:col>
      <xdr:colOff>327178</xdr:colOff>
      <xdr:row>24</xdr:row>
      <xdr:rowOff>133744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0BFDE36-58D0-462C-9CE3-1C243C920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0675" y="2476500"/>
          <a:ext cx="5115639" cy="1981477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1</xdr:row>
      <xdr:rowOff>95250</xdr:rowOff>
    </xdr:from>
    <xdr:to>
      <xdr:col>13</xdr:col>
      <xdr:colOff>693421</xdr:colOff>
      <xdr:row>11</xdr:row>
      <xdr:rowOff>143134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442953-7426-44DC-9A6E-189F78708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1625" y="276225"/>
          <a:ext cx="6430272" cy="1857634"/>
        </a:xfrm>
        <a:prstGeom prst="rect">
          <a:avLst/>
        </a:prstGeom>
      </xdr:spPr>
    </xdr:pic>
    <xdr:clientData/>
  </xdr:twoCellAnchor>
  <xdr:twoCellAnchor>
    <xdr:from>
      <xdr:col>1</xdr:col>
      <xdr:colOff>28864</xdr:colOff>
      <xdr:row>32</xdr:row>
      <xdr:rowOff>129886</xdr:rowOff>
    </xdr:from>
    <xdr:to>
      <xdr:col>5</xdr:col>
      <xdr:colOff>57727</xdr:colOff>
      <xdr:row>37</xdr:row>
      <xdr:rowOff>125329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BEC97D5-2C0B-4896-AB24-903F24698EED}"/>
            </a:ext>
          </a:extLst>
        </xdr:cNvPr>
        <xdr:cNvSpPr txBox="1"/>
      </xdr:nvSpPr>
      <xdr:spPr>
        <a:xfrm>
          <a:off x="868568" y="5945149"/>
          <a:ext cx="3851396" cy="872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Da un tiempo de respuesta incluso más alto al que daría con 1 solo worker, esto debido a que los</a:t>
          </a:r>
          <a:r>
            <a:rPr lang="es-CO" sz="1100" baseline="0"/>
            <a:t> workers tienen mayor capacidad de carga, entonces ahora el cuello de botella se encuentra es en la base de datos.</a:t>
          </a:r>
          <a:endParaRPr lang="es-CO" sz="1100"/>
        </a:p>
      </xdr:txBody>
    </xdr:sp>
    <xdr:clientData/>
  </xdr:twoCellAnchor>
  <xdr:twoCellAnchor>
    <xdr:from>
      <xdr:col>5</xdr:col>
      <xdr:colOff>808181</xdr:colOff>
      <xdr:row>49</xdr:row>
      <xdr:rowOff>0</xdr:rowOff>
    </xdr:from>
    <xdr:to>
      <xdr:col>10</xdr:col>
      <xdr:colOff>464037</xdr:colOff>
      <xdr:row>54</xdr:row>
      <xdr:rowOff>122116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755AE134-CA12-4790-A9EB-019F631AB4F6}"/>
            </a:ext>
          </a:extLst>
        </xdr:cNvPr>
        <xdr:cNvSpPr txBox="1"/>
      </xdr:nvSpPr>
      <xdr:spPr>
        <a:xfrm>
          <a:off x="5460777" y="9317404"/>
          <a:ext cx="3868837" cy="1037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Viendo los tiempos a detalle, es claro que el delay ahora se</a:t>
          </a:r>
          <a:r>
            <a:rPr lang="es-CO" sz="1100" baseline="0"/>
            <a:t> </a:t>
          </a:r>
          <a:r>
            <a:rPr lang="es-CO" sz="1100"/>
            <a:t>encuentra en el servidor que se comunica</a:t>
          </a:r>
          <a:r>
            <a:rPr lang="es-CO" sz="1100" baseline="0"/>
            <a:t> con la base de datos, debido a la baja cantidad de conexiones que puede tener concurrentes.</a:t>
          </a:r>
          <a:endParaRPr lang="es-CO" sz="1100"/>
        </a:p>
      </xdr:txBody>
    </xdr:sp>
    <xdr:clientData/>
  </xdr:twoCellAnchor>
  <xdr:twoCellAnchor>
    <xdr:from>
      <xdr:col>1</xdr:col>
      <xdr:colOff>666141</xdr:colOff>
      <xdr:row>57</xdr:row>
      <xdr:rowOff>162929</xdr:rowOff>
    </xdr:from>
    <xdr:to>
      <xdr:col>5</xdr:col>
      <xdr:colOff>683612</xdr:colOff>
      <xdr:row>62</xdr:row>
      <xdr:rowOff>16332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5014683-A878-43CA-B237-A99253690424}"/>
            </a:ext>
          </a:extLst>
        </xdr:cNvPr>
        <xdr:cNvSpPr txBox="1"/>
      </xdr:nvSpPr>
      <xdr:spPr>
        <a:xfrm>
          <a:off x="666141" y="8710363"/>
          <a:ext cx="3840004" cy="730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Teniendo</a:t>
          </a:r>
          <a:r>
            <a:rPr lang="es-CO" sz="1100" baseline="0"/>
            <a:t> en cuenta que para estas pruebas, el número de conexiones era de 70 (debido a conexiones ya ocupadas en la base de datos), entonces concuerda con la teoría calculada:</a:t>
          </a:r>
          <a:endParaRPr lang="es-CO" sz="1100"/>
        </a:p>
      </xdr:txBody>
    </xdr:sp>
    <xdr:clientData/>
  </xdr:twoCellAnchor>
  <xdr:twoCellAnchor>
    <xdr:from>
      <xdr:col>2</xdr:col>
      <xdr:colOff>350921</xdr:colOff>
      <xdr:row>44</xdr:row>
      <xdr:rowOff>12533</xdr:rowOff>
    </xdr:from>
    <xdr:to>
      <xdr:col>2</xdr:col>
      <xdr:colOff>388520</xdr:colOff>
      <xdr:row>56</xdr:row>
      <xdr:rowOff>75197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4C92850-0484-4096-8695-D244A88F3A64}"/>
            </a:ext>
          </a:extLst>
        </xdr:cNvPr>
        <xdr:cNvCxnSpPr/>
      </xdr:nvCxnSpPr>
      <xdr:spPr>
        <a:xfrm flipH="1">
          <a:off x="2030329" y="8033586"/>
          <a:ext cx="37599" cy="2168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678674</xdr:colOff>
      <xdr:row>69</xdr:row>
      <xdr:rowOff>137863</xdr:rowOff>
    </xdr:from>
    <xdr:to>
      <xdr:col>5</xdr:col>
      <xdr:colOff>696145</xdr:colOff>
      <xdr:row>74</xdr:row>
      <xdr:rowOff>3799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3F184D0F-1FF4-49AE-8A36-B866CF673772}"/>
            </a:ext>
          </a:extLst>
        </xdr:cNvPr>
        <xdr:cNvSpPr txBox="1"/>
      </xdr:nvSpPr>
      <xdr:spPr>
        <a:xfrm>
          <a:off x="1518378" y="12608093"/>
          <a:ext cx="3840004" cy="743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 la capacidad máxima</a:t>
          </a:r>
          <a:r>
            <a:rPr lang="es-CO" sz="1100" baseline="0"/>
            <a:t> de respuesta de la arquitectura actualmente, debido al cuello de botella encontrado en las conexiones a la base de datos</a:t>
          </a:r>
          <a:endParaRPr lang="es-CO" sz="1100"/>
        </a:p>
      </xdr:txBody>
    </xdr:sp>
    <xdr:clientData/>
  </xdr:twoCellAnchor>
  <xdr:twoCellAnchor>
    <xdr:from>
      <xdr:col>4</xdr:col>
      <xdr:colOff>777039</xdr:colOff>
      <xdr:row>53</xdr:row>
      <xdr:rowOff>37599</xdr:rowOff>
    </xdr:from>
    <xdr:to>
      <xdr:col>5</xdr:col>
      <xdr:colOff>601579</xdr:colOff>
      <xdr:row>56</xdr:row>
      <xdr:rowOff>75197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705FC70-4DB4-4D0C-930F-A2E2D6CCCF3D}"/>
            </a:ext>
          </a:extLst>
        </xdr:cNvPr>
        <xdr:cNvCxnSpPr/>
      </xdr:nvCxnSpPr>
      <xdr:spPr>
        <a:xfrm flipH="1">
          <a:off x="4599572" y="9637796"/>
          <a:ext cx="664244" cy="5639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200526</xdr:colOff>
      <xdr:row>67</xdr:row>
      <xdr:rowOff>12533</xdr:rowOff>
    </xdr:from>
    <xdr:to>
      <xdr:col>8</xdr:col>
      <xdr:colOff>413585</xdr:colOff>
      <xdr:row>67</xdr:row>
      <xdr:rowOff>75197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DF1B3749-1B3D-4BF3-B41F-AEFD01506133}"/>
            </a:ext>
          </a:extLst>
        </xdr:cNvPr>
        <xdr:cNvCxnSpPr/>
      </xdr:nvCxnSpPr>
      <xdr:spPr>
        <a:xfrm flipV="1">
          <a:off x="5702467" y="12031579"/>
          <a:ext cx="1905000" cy="626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26963</xdr:colOff>
      <xdr:row>66</xdr:row>
      <xdr:rowOff>0</xdr:rowOff>
    </xdr:from>
    <xdr:to>
      <xdr:col>16</xdr:col>
      <xdr:colOff>909204</xdr:colOff>
      <xdr:row>70</xdr:row>
      <xdr:rowOff>3798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8BAF6FDF-27F6-4911-B979-EB2284EADF98}"/>
            </a:ext>
          </a:extLst>
        </xdr:cNvPr>
        <xdr:cNvSpPr txBox="1"/>
      </xdr:nvSpPr>
      <xdr:spPr>
        <a:xfrm>
          <a:off x="11632424" y="11831053"/>
          <a:ext cx="3840004" cy="755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Siguiendo</a:t>
          </a:r>
          <a:r>
            <a:rPr lang="es-CO" sz="1100" baseline="0"/>
            <a:t> esa misma lógica, harían falta entonces un mínimo de 600 conexiones para TENER LA POSIBILIDAD (aunque sea mínima) de poder manejar 1 millón de peticiones por segundo.</a:t>
          </a:r>
          <a:endParaRPr lang="es-CO" sz="1100"/>
        </a:p>
      </xdr:txBody>
    </xdr:sp>
    <xdr:clientData/>
  </xdr:twoCellAnchor>
  <xdr:twoCellAnchor>
    <xdr:from>
      <xdr:col>12</xdr:col>
      <xdr:colOff>920704</xdr:colOff>
      <xdr:row>13</xdr:row>
      <xdr:rowOff>169490</xdr:rowOff>
    </xdr:from>
    <xdr:to>
      <xdr:col>16</xdr:col>
      <xdr:colOff>886902</xdr:colOff>
      <xdr:row>18</xdr:row>
      <xdr:rowOff>164934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AD84311C-C5E2-4304-A29A-2E094F517724}"/>
            </a:ext>
          </a:extLst>
        </xdr:cNvPr>
        <xdr:cNvSpPr txBox="1"/>
      </xdr:nvSpPr>
      <xdr:spPr>
        <a:xfrm>
          <a:off x="11598730" y="2450477"/>
          <a:ext cx="3851396" cy="872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Esta prueba fue</a:t>
          </a:r>
          <a:r>
            <a:rPr lang="es-CO" sz="1100" baseline="0"/>
            <a:t> tomada con 1 solo cliente y 2 trabajadores, para mandar toda la carga del trabajo a la base de datos y así saber cuanto es capaz de soportar cada conexión.</a:t>
          </a:r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2</xdr:row>
      <xdr:rowOff>0</xdr:rowOff>
    </xdr:from>
    <xdr:to>
      <xdr:col>5</xdr:col>
      <xdr:colOff>553016</xdr:colOff>
      <xdr:row>9</xdr:row>
      <xdr:rowOff>9704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AEF8AE-F780-4816-BDE3-98C056F2A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361950"/>
          <a:ext cx="4058216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543489</xdr:colOff>
      <xdr:row>17</xdr:row>
      <xdr:rowOff>171625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AF73E-774F-407F-9832-0E53AF745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2000250"/>
          <a:ext cx="4039164" cy="125747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9</xdr:col>
      <xdr:colOff>765296</xdr:colOff>
      <xdr:row>15</xdr:row>
      <xdr:rowOff>95250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71C89B2-D60D-4E9F-AD4E-AA5948D8D665}"/>
            </a:ext>
          </a:extLst>
        </xdr:cNvPr>
        <xdr:cNvSpPr txBox="1"/>
      </xdr:nvSpPr>
      <xdr:spPr>
        <a:xfrm>
          <a:off x="5362575" y="1276350"/>
          <a:ext cx="3851396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Esta prueba final fue</a:t>
          </a:r>
          <a:r>
            <a:rPr lang="es-CO" sz="1100" baseline="0"/>
            <a:t> realizada usando 2 clientes, 4 workers y 2 servicios de bases de datos, cada una con 70 conexiones.</a:t>
          </a:r>
        </a:p>
        <a:p>
          <a:endParaRPr lang="es-CO" sz="1100" baseline="0"/>
        </a:p>
        <a:p>
          <a:r>
            <a:rPr lang="es-CO" sz="1100" baseline="0"/>
            <a:t>Se puede ver como ahora un cliente puede envíar más peticiones por segundo, debido a la mayor fluidez de la red; además de tener un tiempo de respuesta promedio menor, en comparación a cuando solo contabamos con 1 worker y 1 servicio de base de datos.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CD9EE-01CF-4873-9CBD-E9C9B1C124E0}" name="Tabla1" displayName="Tabla1" ref="B2:J17" totalsRowShown="0">
  <autoFilter ref="B2:J17" xr:uid="{8D2CD9EE-01CF-4873-9CBD-E9C9B1C124E0}"/>
  <tableColumns count="9">
    <tableColumn id="1" xr3:uid="{9BE98556-5914-40DB-9DD1-274018B3ED67}" name="Total de peticiones"/>
    <tableColumn id="2" xr3:uid="{8161AC9D-924D-48DA-8230-9354F57588DD}" name="C1 R/s" dataDxfId="9"/>
    <tableColumn id="3" xr3:uid="{6DA774AD-212E-4E20-9860-6F0C33FC9688}" name="C2 R/s" dataDxfId="8"/>
    <tableColumn id="4" xr3:uid="{DD8E8610-F8C3-4AF9-93FC-8491FA18E68D}" name="C3 R/s" dataDxfId="7"/>
    <tableColumn id="5" xr3:uid="{4B242B7D-0DA5-4834-8A84-714327FF820F}" name="C4 R/s" dataDxfId="6"/>
    <tableColumn id="6" xr3:uid="{2C4242B1-7EE6-49F5-8109-B3E26EDE60C0}" name="C5 R/s" dataDxfId="5"/>
    <tableColumn id="7" xr3:uid="{013188FE-E8EC-44EB-A0FC-79AA25BF341F}" name="Total R/s" dataDxfId="4">
      <calculatedColumnFormula>SUM(C3:G3)</calculatedColumnFormula>
    </tableColumn>
    <tableColumn id="8" xr3:uid="{EC2AB408-06E8-4621-A132-CFEEDB6C4C93}" name="Promedio R/s" dataDxfId="3"/>
    <tableColumn id="9" xr3:uid="{15D4EE62-64F9-4B80-89F6-5B157F077C4A}" name="Tiempo de respues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F1250-DFAB-4E21-BE4C-4E62B2B31E1A}" name="Tabla2" displayName="Tabla2" ref="N2:O22" totalsRowShown="0">
  <autoFilter ref="N2:O22" xr:uid="{6DBF1250-DFAB-4E21-BE4C-4E62B2B31E1A}"/>
  <tableColumns count="2">
    <tableColumn id="1" xr3:uid="{D5679760-F311-433A-8480-D8F579A9AC08}" name="Tamaño threadpool"/>
    <tableColumn id="2" xr3:uid="{D6C1B37A-9BB3-4B26-BBF0-A5F8CDA862F6}" name="Total R/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EC30E-9E21-420A-89B6-0A8D26A25F16}" name="Tabla3" displayName="Tabla3" ref="Q2:R6" totalsRowShown="0">
  <autoFilter ref="Q2:R6" xr:uid="{3C7EC30E-9E21-420A-89B6-0A8D26A25F16}"/>
  <tableColumns count="2">
    <tableColumn id="1" xr3:uid="{8491F570-64B3-4303-80A5-90AA1DE78001}" name="Tamaño threadpool"/>
    <tableColumn id="2" xr3:uid="{974227F5-BBF5-4AB5-ADCB-218BDA40E2EC}" name="Promedio" dataDxfId="0">
      <calculatedColumnFormula>AVERAGEIF($N$3:$N$22,Q3,$O$3:$O$22)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A99-B686-4E75-89AA-2D402D558CC1}">
  <dimension ref="B2:R40"/>
  <sheetViews>
    <sheetView topLeftCell="A7" zoomScale="63" zoomScaleNormal="40" workbookViewId="0">
      <selection activeCell="B35" sqref="B35:E38"/>
    </sheetView>
  </sheetViews>
  <sheetFormatPr baseColWidth="10" defaultRowHeight="14.25"/>
  <cols>
    <col min="2" max="2" width="20.625" bestFit="1" customWidth="1"/>
    <col min="8" max="8" width="13.375" customWidth="1"/>
    <col min="9" max="9" width="18.375" customWidth="1"/>
    <col min="10" max="10" width="27" customWidth="1"/>
    <col min="12" max="12" width="19.125" bestFit="1" customWidth="1"/>
    <col min="14" max="14" width="25.25" customWidth="1"/>
    <col min="15" max="15" width="13.375" customWidth="1"/>
    <col min="17" max="17" width="25.25" customWidth="1"/>
    <col min="18" max="18" width="14.125" customWidth="1"/>
  </cols>
  <sheetData>
    <row r="2" spans="2:18"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0</v>
      </c>
      <c r="N2" t="s">
        <v>11</v>
      </c>
      <c r="O2" t="s">
        <v>6</v>
      </c>
      <c r="Q2" t="s">
        <v>11</v>
      </c>
      <c r="R2" t="s">
        <v>12</v>
      </c>
    </row>
    <row r="3" spans="2:18">
      <c r="B3">
        <v>1000000</v>
      </c>
      <c r="C3" s="1">
        <v>73898.906296186804</v>
      </c>
      <c r="D3" s="1">
        <v>0</v>
      </c>
      <c r="E3" s="1">
        <v>0</v>
      </c>
      <c r="F3" s="1">
        <v>0</v>
      </c>
      <c r="G3" s="1">
        <v>0</v>
      </c>
      <c r="H3" s="1">
        <f>SUM(C3:G3)</f>
        <v>73898.906296186804</v>
      </c>
      <c r="I3" s="1">
        <f>H3</f>
        <v>73898.906296186804</v>
      </c>
      <c r="J3" s="1">
        <v>55.002071000000001</v>
      </c>
      <c r="N3" t="s">
        <v>9</v>
      </c>
      <c r="O3" s="1">
        <v>75035.641929916703</v>
      </c>
      <c r="Q3" t="s">
        <v>9</v>
      </c>
      <c r="R3" s="1">
        <f t="shared" ref="R3:R5" si="0">AVERAGEIF($N$3:$N$22,Q3,$O$3:$O$22)</f>
        <v>74622.150683278407</v>
      </c>
    </row>
    <row r="4" spans="2:18">
      <c r="B4">
        <v>1000000</v>
      </c>
      <c r="C4" s="1">
        <v>74883.929908641599</v>
      </c>
      <c r="D4" s="1">
        <v>0</v>
      </c>
      <c r="E4" s="1">
        <v>0</v>
      </c>
      <c r="F4" s="1">
        <v>0</v>
      </c>
      <c r="G4" s="1">
        <v>0</v>
      </c>
      <c r="H4" s="1">
        <f t="shared" ref="H4:H8" si="1">SUM(C4:G4)</f>
        <v>74883.929908641599</v>
      </c>
      <c r="I4" s="1">
        <f t="shared" ref="I4:I5" si="2">H4</f>
        <v>74883.929908641599</v>
      </c>
      <c r="J4" s="1">
        <v>41.654420000000002</v>
      </c>
      <c r="N4" t="s">
        <v>9</v>
      </c>
      <c r="O4" s="1">
        <v>74956.899782624998</v>
      </c>
      <c r="Q4" t="s">
        <v>10</v>
      </c>
      <c r="R4" s="1">
        <f t="shared" si="0"/>
        <v>80025.706213159458</v>
      </c>
    </row>
    <row r="5" spans="2:18">
      <c r="B5">
        <v>1000000</v>
      </c>
      <c r="C5" s="1">
        <v>73991.860895301506</v>
      </c>
      <c r="D5" s="1">
        <v>0</v>
      </c>
      <c r="E5" s="1">
        <v>0</v>
      </c>
      <c r="F5" s="1">
        <v>0</v>
      </c>
      <c r="G5" s="1">
        <v>0</v>
      </c>
      <c r="H5" s="1">
        <f t="shared" si="1"/>
        <v>73991.860895301506</v>
      </c>
      <c r="I5" s="1">
        <f t="shared" si="2"/>
        <v>73991.860895301506</v>
      </c>
      <c r="J5" s="1">
        <v>40.490378</v>
      </c>
      <c r="N5" t="s">
        <v>9</v>
      </c>
      <c r="O5" s="1">
        <v>74366.029597679706</v>
      </c>
      <c r="Q5" t="s">
        <v>13</v>
      </c>
      <c r="R5" s="8">
        <f t="shared" si="0"/>
        <v>86721.155155385582</v>
      </c>
    </row>
    <row r="6" spans="2:18">
      <c r="B6">
        <v>2000000</v>
      </c>
      <c r="C6" s="1">
        <v>65265.631118652898</v>
      </c>
      <c r="D6" s="1">
        <v>56366.608421171302</v>
      </c>
      <c r="E6" s="1">
        <v>0</v>
      </c>
      <c r="F6" s="1">
        <v>0</v>
      </c>
      <c r="G6" s="1">
        <v>0</v>
      </c>
      <c r="H6" s="1">
        <f t="shared" si="1"/>
        <v>121632.23953982419</v>
      </c>
      <c r="I6" s="1">
        <f t="shared" ref="I6:I8" si="3">H6/2</f>
        <v>60816.119769912097</v>
      </c>
      <c r="J6" s="1">
        <f>AVERAGE(3197.949619,2873.314678)</f>
        <v>3035.6321484999999</v>
      </c>
      <c r="N6" t="s">
        <v>9</v>
      </c>
      <c r="O6" s="1">
        <v>74738.415545590397</v>
      </c>
      <c r="Q6" t="s">
        <v>14</v>
      </c>
      <c r="R6" s="1">
        <f>AVERAGEIF($N$3:$N$22,Q6,$O$3:$O$22)</f>
        <v>84628.229782797178</v>
      </c>
    </row>
    <row r="7" spans="2:18">
      <c r="B7">
        <v>2000000</v>
      </c>
      <c r="C7" s="1">
        <v>49380.2775171596</v>
      </c>
      <c r="D7" s="1">
        <v>42226.163330799704</v>
      </c>
      <c r="E7" s="1">
        <v>0</v>
      </c>
      <c r="F7" s="1">
        <v>0</v>
      </c>
      <c r="G7" s="1">
        <v>0</v>
      </c>
      <c r="H7" s="1">
        <f t="shared" si="1"/>
        <v>91606.440847959311</v>
      </c>
      <c r="I7" s="1">
        <f t="shared" si="3"/>
        <v>45803.220423979656</v>
      </c>
      <c r="J7" s="1">
        <f>AVERAGE(1960.141579,2081.312268)</f>
        <v>2020.7269235000001</v>
      </c>
      <c r="N7" t="s">
        <v>9</v>
      </c>
      <c r="O7" s="1">
        <v>74013.766560580203</v>
      </c>
    </row>
    <row r="8" spans="2:18">
      <c r="B8">
        <v>2000000</v>
      </c>
      <c r="C8" s="1">
        <v>50658.561296859101</v>
      </c>
      <c r="D8" s="1">
        <v>46375.736214812401</v>
      </c>
      <c r="E8" s="1">
        <v>0</v>
      </c>
      <c r="F8" s="1">
        <v>0</v>
      </c>
      <c r="G8" s="1">
        <v>0</v>
      </c>
      <c r="H8" s="1">
        <f t="shared" si="1"/>
        <v>97034.297511671495</v>
      </c>
      <c r="I8" s="1">
        <f t="shared" si="3"/>
        <v>48517.148755835748</v>
      </c>
      <c r="J8" s="1">
        <f>AVERAGE(1407.349561,1295.046736)</f>
        <v>1351.1981485000001</v>
      </c>
      <c r="N8" t="s">
        <v>10</v>
      </c>
      <c r="O8" s="1">
        <v>82108.547499794702</v>
      </c>
    </row>
    <row r="9" spans="2:18">
      <c r="B9">
        <v>3000000</v>
      </c>
      <c r="C9" s="1">
        <v>54365.553984995102</v>
      </c>
      <c r="D9" s="1">
        <v>39936.102236421699</v>
      </c>
      <c r="E9" s="1">
        <v>38549.015072664799</v>
      </c>
      <c r="F9" s="1">
        <v>0</v>
      </c>
      <c r="G9" s="1">
        <v>0</v>
      </c>
      <c r="H9" s="1">
        <f>SUM(C9:G9)</f>
        <v>132850.67129408161</v>
      </c>
      <c r="I9" s="1">
        <f>H9/3</f>
        <v>44283.557098027202</v>
      </c>
      <c r="J9" s="1">
        <f>AVERAGE(9422.11306,10487.599488, 10292.632754)</f>
        <v>10067.448434</v>
      </c>
      <c r="N9" t="s">
        <v>10</v>
      </c>
      <c r="O9" s="1">
        <v>80547.724526782098</v>
      </c>
    </row>
    <row r="10" spans="2:18">
      <c r="B10">
        <v>3000000</v>
      </c>
      <c r="C10" s="1">
        <v>55937.797169547397</v>
      </c>
      <c r="D10" s="1">
        <v>55120.714364458101</v>
      </c>
      <c r="E10" s="1">
        <v>30494.312810660798</v>
      </c>
      <c r="F10" s="1">
        <v>0</v>
      </c>
      <c r="G10" s="1">
        <v>0</v>
      </c>
      <c r="H10" s="1">
        <f t="shared" ref="H10:H11" si="4">SUM(C10:G10)</f>
        <v>141552.8243446663</v>
      </c>
      <c r="I10" s="1">
        <f t="shared" ref="I10:I11" si="5">H10/3</f>
        <v>47184.274781555432</v>
      </c>
      <c r="J10" s="1">
        <f>AVERAGE(7054.634809,7093.021012, 10639.77272)</f>
        <v>8262.4761803333331</v>
      </c>
      <c r="N10" t="s">
        <v>10</v>
      </c>
      <c r="O10" s="1">
        <v>87611.704923777797</v>
      </c>
    </row>
    <row r="11" spans="2:18">
      <c r="B11">
        <v>3000000</v>
      </c>
      <c r="C11" s="1">
        <v>43779.003589878201</v>
      </c>
      <c r="D11" s="1">
        <v>33739.329936907401</v>
      </c>
      <c r="E11" s="1">
        <v>35069.2617920392</v>
      </c>
      <c r="F11" s="1">
        <v>0</v>
      </c>
      <c r="G11" s="1">
        <v>0</v>
      </c>
      <c r="H11" s="1">
        <f t="shared" si="4"/>
        <v>112587.59531882481</v>
      </c>
      <c r="I11" s="1">
        <f t="shared" si="5"/>
        <v>37529.19843960827</v>
      </c>
      <c r="J11" s="1">
        <f>AVERAGE(6476.552021,6557.155948,6227.37742)</f>
        <v>6420.3617963333336</v>
      </c>
      <c r="N11" t="s">
        <v>10</v>
      </c>
      <c r="O11" s="1">
        <v>71535.875241433503</v>
      </c>
    </row>
    <row r="12" spans="2:18">
      <c r="B12">
        <v>4000000</v>
      </c>
      <c r="C12" s="1">
        <v>38083.631655114601</v>
      </c>
      <c r="D12" s="1">
        <v>34800.765616843499</v>
      </c>
      <c r="E12" s="1">
        <v>33594.248664628598</v>
      </c>
      <c r="F12" s="1">
        <v>27728.482697426702</v>
      </c>
      <c r="G12" s="1">
        <v>0</v>
      </c>
      <c r="H12" s="1">
        <f t="shared" ref="H12" si="6">SUM(C12:G12)</f>
        <v>134207.12863401338</v>
      </c>
      <c r="I12" s="1">
        <f>H12/4</f>
        <v>33551.782158503345</v>
      </c>
      <c r="J12" s="1">
        <f>AVERAGE(15090.421802, 13927.716592,14341.425604,15183.676823)</f>
        <v>14635.81020525</v>
      </c>
      <c r="N12" t="s">
        <v>10</v>
      </c>
      <c r="O12" s="1">
        <v>78324.678874009202</v>
      </c>
    </row>
    <row r="13" spans="2:18">
      <c r="B13">
        <v>4000000</v>
      </c>
      <c r="C13" s="1">
        <v>45949.5473969581</v>
      </c>
      <c r="D13" s="1">
        <v>36354.382520812796</v>
      </c>
      <c r="E13" s="1">
        <v>39572.615749901001</v>
      </c>
      <c r="F13" s="1">
        <v>36205.648081100597</v>
      </c>
      <c r="G13" s="1">
        <v>0</v>
      </c>
      <c r="H13" s="1">
        <f t="shared" ref="H13" si="7">SUM(C13:G13)</f>
        <v>158082.19374877249</v>
      </c>
      <c r="I13" s="1">
        <f>H13/4</f>
        <v>39520.548437193123</v>
      </c>
      <c r="J13" s="1">
        <f>AVERAGE(16360.574804, 14352.622091,17291.453711,17060.299145)</f>
        <v>16266.237437749998</v>
      </c>
      <c r="N13" t="s">
        <v>13</v>
      </c>
      <c r="O13" s="1">
        <v>89503.7593984962</v>
      </c>
    </row>
    <row r="14" spans="2:18">
      <c r="B14">
        <v>4000000</v>
      </c>
      <c r="C14" s="1">
        <v>48567.2656629431</v>
      </c>
      <c r="D14" s="1">
        <v>49135.220125786102</v>
      </c>
      <c r="E14" s="1">
        <v>46200.046200046199</v>
      </c>
      <c r="F14" s="1">
        <v>46042.635480454897</v>
      </c>
      <c r="G14" s="1">
        <v>0</v>
      </c>
      <c r="H14" s="1">
        <f t="shared" ref="H14:H16" si="8">SUM(C14:G14)</f>
        <v>189945.16746923031</v>
      </c>
      <c r="I14" s="1">
        <f>H14/4</f>
        <v>47486.291867307576</v>
      </c>
      <c r="J14" s="1">
        <f>AVERAGE(17570.13405, 19057.351197,17569.744911,16894.889957)</f>
        <v>17773.030028749999</v>
      </c>
      <c r="N14" t="s">
        <v>13</v>
      </c>
      <c r="O14" s="1">
        <v>83279.420338135998</v>
      </c>
    </row>
    <row r="15" spans="2:18">
      <c r="B15">
        <v>5000000</v>
      </c>
      <c r="C15" s="1">
        <v>42855.918402331299</v>
      </c>
      <c r="D15" s="1">
        <v>39853.3397098676</v>
      </c>
      <c r="E15" s="1">
        <v>43168.573278653101</v>
      </c>
      <c r="F15" s="1">
        <v>41939.271934239201</v>
      </c>
      <c r="G15" s="1">
        <v>28420.3944750753</v>
      </c>
      <c r="H15" s="1">
        <f t="shared" si="8"/>
        <v>196237.49780016651</v>
      </c>
      <c r="I15" s="1">
        <f>H15/5</f>
        <v>39247.499560033306</v>
      </c>
      <c r="J15" s="1">
        <f>AVERAGE( 22947.85614, 23368.958281,23735.50982,24724.679184,28068.706705)</f>
        <v>24569.142026000001</v>
      </c>
      <c r="N15" t="s">
        <v>13</v>
      </c>
      <c r="O15" s="1">
        <v>83508.936028060794</v>
      </c>
    </row>
    <row r="16" spans="2:18">
      <c r="B16">
        <v>5000000</v>
      </c>
      <c r="C16" s="1">
        <v>49790.878311093402</v>
      </c>
      <c r="D16" s="1">
        <v>48885.412592882203</v>
      </c>
      <c r="E16" s="1">
        <v>23269.3426410703</v>
      </c>
      <c r="F16" s="1">
        <v>24588.148512416999</v>
      </c>
      <c r="G16" s="1">
        <v>27968.116347364001</v>
      </c>
      <c r="H16" s="1">
        <f t="shared" si="8"/>
        <v>174501.8984048269</v>
      </c>
      <c r="I16" s="1">
        <f>H16/5</f>
        <v>34900.37968096538</v>
      </c>
      <c r="J16" s="1">
        <f>AVERAGE(19780.920188, 19776.165042,20720.152067, 13410.337982,14466.621291)</f>
        <v>17630.839314000001</v>
      </c>
      <c r="N16" t="s">
        <v>13</v>
      </c>
      <c r="O16" s="1">
        <v>87921.920337641699</v>
      </c>
    </row>
    <row r="17" spans="2:15">
      <c r="B17">
        <v>5000000</v>
      </c>
      <c r="C17" s="1">
        <v>41167.510600633897</v>
      </c>
      <c r="D17" s="1">
        <v>41849.759363883597</v>
      </c>
      <c r="E17" s="1">
        <v>40207.470548027799</v>
      </c>
      <c r="F17" s="1">
        <v>32414.910858995099</v>
      </c>
      <c r="G17" s="1">
        <v>19466.993712160998</v>
      </c>
      <c r="H17" s="1">
        <f t="shared" ref="H17" si="9">SUM(C17:G17)</f>
        <v>175106.64508370141</v>
      </c>
      <c r="I17" s="1">
        <f>H17/5</f>
        <v>35021.329016740281</v>
      </c>
      <c r="J17" s="1">
        <f>AVERAGE(15380.646775, 18427.211434,16690.1972539999, 17463.452011,18496.391978)</f>
        <v>17291.5798904</v>
      </c>
      <c r="N17" t="s">
        <v>13</v>
      </c>
      <c r="O17" s="1">
        <v>89391.739674593206</v>
      </c>
    </row>
    <row r="18" spans="2:15">
      <c r="N18" t="s">
        <v>14</v>
      </c>
      <c r="O18" s="1">
        <v>90614.952424105097</v>
      </c>
    </row>
    <row r="19" spans="2:15">
      <c r="N19" t="s">
        <v>14</v>
      </c>
      <c r="O19" s="1">
        <v>82618.854829381104</v>
      </c>
    </row>
    <row r="20" spans="2:15">
      <c r="N20" t="s">
        <v>14</v>
      </c>
      <c r="O20" s="1">
        <v>87667.543398211405</v>
      </c>
    </row>
    <row r="21" spans="2:15">
      <c r="N21" t="s">
        <v>14</v>
      </c>
      <c r="O21" s="1">
        <v>81130.709939148001</v>
      </c>
    </row>
    <row r="22" spans="2:15">
      <c r="N22" t="s">
        <v>14</v>
      </c>
      <c r="O22" s="1">
        <v>81109.088323140299</v>
      </c>
    </row>
    <row r="35" spans="2:12" ht="15">
      <c r="B35" s="6" t="s">
        <v>18</v>
      </c>
      <c r="C35" s="5" cm="1">
        <f t="array" ref="C35:C36">TRANSPOSE(LINEST(Tabla1[Tiempo de respuesta],Tabla1[Total de peticiones]))</f>
        <v>5.3658783058016671E-3</v>
      </c>
      <c r="D35" s="6" t="s">
        <v>17</v>
      </c>
      <c r="E35" s="4">
        <v>1000</v>
      </c>
      <c r="I35" s="6" t="s">
        <v>18</v>
      </c>
      <c r="J35" s="5" cm="1">
        <f t="array" ref="J35:J36">TRANSPOSE(LINEST(Tabla1[Tiempo de respuesta],Tabla1[Total R/s]))</f>
        <v>0.18454334226884828</v>
      </c>
      <c r="K35" s="6" t="s">
        <v>17</v>
      </c>
      <c r="L35" s="4">
        <v>1000</v>
      </c>
    </row>
    <row r="36" spans="2:12" ht="15">
      <c r="B36" s="6" t="s">
        <v>16</v>
      </c>
      <c r="C36" s="5">
        <v>-6800.192957250556</v>
      </c>
      <c r="I36" s="6" t="s">
        <v>16</v>
      </c>
      <c r="J36" s="5">
        <v>-14670.05445483756</v>
      </c>
    </row>
    <row r="37" spans="2:12" ht="15">
      <c r="B37" s="3"/>
      <c r="I37" s="3"/>
    </row>
    <row r="38" spans="2:12" ht="15">
      <c r="B38" s="6" t="s">
        <v>15</v>
      </c>
      <c r="C38" s="7">
        <f>(E35-C36)/C35</f>
        <v>1453665.6466504042</v>
      </c>
      <c r="I38" s="6" t="s">
        <v>15</v>
      </c>
      <c r="J38" s="7">
        <f>(L35-J36)/J35</f>
        <v>84912.597020210873</v>
      </c>
    </row>
    <row r="40" spans="2:12">
      <c r="F40" s="2"/>
    </row>
  </sheetData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289D-734B-4F0C-8CD0-B5B44B21C678}">
  <dimension ref="B28:V80"/>
  <sheetViews>
    <sheetView topLeftCell="B18" zoomScale="72" zoomScaleNormal="89" workbookViewId="0">
      <selection activeCell="B33" sqref="B33:N35"/>
    </sheetView>
  </sheetViews>
  <sheetFormatPr baseColWidth="10" defaultRowHeight="14.25"/>
  <cols>
    <col min="6" max="6" width="15.125" bestFit="1" customWidth="1"/>
    <col min="10" max="10" width="15.125" customWidth="1"/>
    <col min="11" max="11" width="15.125" bestFit="1" customWidth="1"/>
    <col min="14" max="14" width="13.5" bestFit="1" customWidth="1"/>
  </cols>
  <sheetData>
    <row r="28" spans="2:22" ht="27" customHeight="1">
      <c r="B28" s="15"/>
      <c r="C28" s="22" t="s">
        <v>52</v>
      </c>
      <c r="D28" s="22"/>
      <c r="E28" s="22"/>
      <c r="F28" s="22"/>
      <c r="G28" s="22" t="s">
        <v>53</v>
      </c>
      <c r="H28" s="22"/>
      <c r="I28" s="22"/>
      <c r="J28" s="22"/>
      <c r="K28" s="22" t="s">
        <v>54</v>
      </c>
      <c r="L28" s="22"/>
      <c r="M28" s="22"/>
      <c r="N28" s="22"/>
    </row>
    <row r="29" spans="2:22" ht="45">
      <c r="B29" s="10" t="s">
        <v>24</v>
      </c>
      <c r="C29" s="10" t="s">
        <v>20</v>
      </c>
      <c r="D29" s="10" t="s">
        <v>21</v>
      </c>
      <c r="E29" s="10" t="s">
        <v>22</v>
      </c>
      <c r="F29" s="12" t="s">
        <v>23</v>
      </c>
      <c r="G29" s="10" t="s">
        <v>20</v>
      </c>
      <c r="H29" s="10" t="s">
        <v>21</v>
      </c>
      <c r="I29" s="10" t="s">
        <v>22</v>
      </c>
      <c r="J29" s="12" t="s">
        <v>50</v>
      </c>
      <c r="K29" s="10" t="s">
        <v>20</v>
      </c>
      <c r="L29" s="10" t="s">
        <v>21</v>
      </c>
      <c r="M29" s="10" t="s">
        <v>22</v>
      </c>
      <c r="N29" s="12" t="s">
        <v>51</v>
      </c>
      <c r="P29" s="6" t="s">
        <v>18</v>
      </c>
      <c r="Q29" s="5" cm="1">
        <f t="array" ref="Q29:Q30">TRANSPOSE(LINEST(N30:N38,F30:F38))</f>
        <v>2.0367992728807974E-2</v>
      </c>
      <c r="R29" s="6" t="s">
        <v>17</v>
      </c>
      <c r="S29" s="4">
        <v>1000</v>
      </c>
    </row>
    <row r="30" spans="2:22" ht="15">
      <c r="B30" s="4">
        <v>1</v>
      </c>
      <c r="C30" s="9">
        <v>115899</v>
      </c>
      <c r="D30" s="9"/>
      <c r="E30" s="9"/>
      <c r="F30" s="9">
        <f>SUM(C30:E30)</f>
        <v>115899</v>
      </c>
      <c r="G30" s="9">
        <v>2723</v>
      </c>
      <c r="H30" s="9"/>
      <c r="I30" s="9"/>
      <c r="J30" s="11">
        <f>AVERAGE(G30:I30)</f>
        <v>2723</v>
      </c>
      <c r="K30" s="9">
        <v>483</v>
      </c>
      <c r="L30" s="9"/>
      <c r="M30" s="9"/>
      <c r="N30" s="11">
        <f>AVERAGE(K30:M30)</f>
        <v>483</v>
      </c>
      <c r="P30" s="6" t="s">
        <v>16</v>
      </c>
      <c r="Q30" s="5">
        <v>-1661.5350412839612</v>
      </c>
    </row>
    <row r="31" spans="2:22" ht="15">
      <c r="B31" s="4">
        <v>2</v>
      </c>
      <c r="C31" s="9">
        <v>104650</v>
      </c>
      <c r="D31" s="9"/>
      <c r="E31" s="9"/>
      <c r="F31" s="9">
        <f t="shared" ref="F31:F38" si="0">SUM(C31:E31)</f>
        <v>104650</v>
      </c>
      <c r="G31" s="9">
        <v>2730</v>
      </c>
      <c r="H31" s="9"/>
      <c r="I31" s="9"/>
      <c r="J31" s="11">
        <f t="shared" ref="J31:J38" si="1">AVERAGE(G31:I31)</f>
        <v>2730</v>
      </c>
      <c r="K31" s="9">
        <v>749</v>
      </c>
      <c r="L31" s="9"/>
      <c r="M31" s="9"/>
      <c r="N31" s="11">
        <f t="shared" ref="N31:N38" si="2">AVERAGE(K31:M31)</f>
        <v>749</v>
      </c>
      <c r="P31" s="3"/>
    </row>
    <row r="32" spans="2:22" ht="15">
      <c r="B32" s="4">
        <v>3</v>
      </c>
      <c r="C32" s="9">
        <v>113472</v>
      </c>
      <c r="D32" s="9"/>
      <c r="E32" s="9"/>
      <c r="F32" s="9">
        <f t="shared" si="0"/>
        <v>113472</v>
      </c>
      <c r="G32" s="9">
        <v>2436</v>
      </c>
      <c r="H32" s="9"/>
      <c r="I32" s="9"/>
      <c r="J32" s="11">
        <f t="shared" si="1"/>
        <v>2436</v>
      </c>
      <c r="K32" s="9">
        <v>612</v>
      </c>
      <c r="L32" s="9"/>
      <c r="M32" s="9"/>
      <c r="N32" s="11">
        <f t="shared" si="2"/>
        <v>612</v>
      </c>
      <c r="P32" s="6" t="s">
        <v>15</v>
      </c>
      <c r="Q32" s="7">
        <f>(S29-Q30)/Q29</f>
        <v>130672.42691615621</v>
      </c>
      <c r="S32" s="20" t="s">
        <v>55</v>
      </c>
      <c r="T32" s="20"/>
      <c r="U32" s="21">
        <v>1000000</v>
      </c>
      <c r="V32" s="21"/>
    </row>
    <row r="33" spans="2:22">
      <c r="B33" s="4">
        <v>4</v>
      </c>
      <c r="C33" s="9">
        <v>120076</v>
      </c>
      <c r="D33" s="9">
        <v>117288</v>
      </c>
      <c r="E33" s="9"/>
      <c r="F33" s="9">
        <f t="shared" si="0"/>
        <v>237364</v>
      </c>
      <c r="G33" s="9">
        <v>5062</v>
      </c>
      <c r="H33" s="9">
        <v>5103</v>
      </c>
      <c r="I33" s="9"/>
      <c r="J33" s="11">
        <f t="shared" si="1"/>
        <v>5082.5</v>
      </c>
      <c r="K33" s="9">
        <v>2785</v>
      </c>
      <c r="L33" s="9">
        <v>3126</v>
      </c>
      <c r="M33" s="9"/>
      <c r="N33" s="11">
        <f t="shared" si="2"/>
        <v>2955.5</v>
      </c>
      <c r="S33" s="20"/>
      <c r="T33" s="20"/>
      <c r="U33" s="21"/>
      <c r="V33" s="21"/>
    </row>
    <row r="34" spans="2:22">
      <c r="B34" s="4">
        <v>5</v>
      </c>
      <c r="C34" s="9">
        <v>102228</v>
      </c>
      <c r="D34" s="9">
        <v>102817</v>
      </c>
      <c r="E34" s="9"/>
      <c r="F34" s="9">
        <f t="shared" si="0"/>
        <v>205045</v>
      </c>
      <c r="G34" s="9">
        <v>5224</v>
      </c>
      <c r="H34" s="9">
        <v>5208</v>
      </c>
      <c r="I34" s="9"/>
      <c r="J34" s="11">
        <f t="shared" si="1"/>
        <v>5216</v>
      </c>
      <c r="K34" s="9">
        <v>2957</v>
      </c>
      <c r="L34" s="9">
        <v>3283</v>
      </c>
      <c r="M34" s="9"/>
      <c r="N34" s="11">
        <f t="shared" si="2"/>
        <v>3120</v>
      </c>
      <c r="S34" s="20" t="s">
        <v>56</v>
      </c>
      <c r="T34" s="20"/>
      <c r="U34" s="21">
        <f>ROUNDUP(U32/Q32,0)</f>
        <v>8</v>
      </c>
      <c r="V34" s="21"/>
    </row>
    <row r="35" spans="2:22">
      <c r="B35" s="4">
        <v>6</v>
      </c>
      <c r="C35" s="9">
        <v>137249</v>
      </c>
      <c r="D35" s="9">
        <v>135832</v>
      </c>
      <c r="E35" s="9"/>
      <c r="F35" s="9">
        <f t="shared" si="0"/>
        <v>273081</v>
      </c>
      <c r="G35" s="9">
        <v>7122</v>
      </c>
      <c r="H35" s="9">
        <v>6978</v>
      </c>
      <c r="I35" s="9"/>
      <c r="J35" s="11">
        <f t="shared" si="1"/>
        <v>7050</v>
      </c>
      <c r="K35" s="9">
        <v>2932</v>
      </c>
      <c r="L35" s="9">
        <v>2631</v>
      </c>
      <c r="M35" s="9"/>
      <c r="N35" s="11">
        <f t="shared" si="2"/>
        <v>2781.5</v>
      </c>
      <c r="S35" s="20"/>
      <c r="T35" s="20"/>
      <c r="U35" s="21"/>
      <c r="V35" s="21"/>
    </row>
    <row r="36" spans="2:22">
      <c r="B36" s="4">
        <v>7</v>
      </c>
      <c r="C36" s="9">
        <v>118160</v>
      </c>
      <c r="D36" s="9">
        <v>119818</v>
      </c>
      <c r="E36" s="9">
        <v>118793</v>
      </c>
      <c r="F36" s="9">
        <f t="shared" si="0"/>
        <v>356771</v>
      </c>
      <c r="G36" s="9">
        <v>8352</v>
      </c>
      <c r="H36" s="9">
        <v>8116</v>
      </c>
      <c r="I36" s="9">
        <v>8131</v>
      </c>
      <c r="J36" s="11">
        <f t="shared" si="1"/>
        <v>8199.6666666666661</v>
      </c>
      <c r="K36" s="9">
        <v>5204</v>
      </c>
      <c r="L36" s="9">
        <v>6391</v>
      </c>
      <c r="M36" s="9">
        <v>4820</v>
      </c>
      <c r="N36" s="11">
        <f t="shared" si="2"/>
        <v>5471.666666666667</v>
      </c>
    </row>
    <row r="37" spans="2:22">
      <c r="B37" s="4">
        <v>8</v>
      </c>
      <c r="C37" s="9">
        <v>119774</v>
      </c>
      <c r="D37" s="9">
        <v>113340</v>
      </c>
      <c r="E37" s="9">
        <v>115700</v>
      </c>
      <c r="F37" s="9">
        <f t="shared" si="0"/>
        <v>348814</v>
      </c>
      <c r="G37" s="9">
        <v>8632</v>
      </c>
      <c r="H37" s="9">
        <v>8456</v>
      </c>
      <c r="I37" s="9">
        <v>8319</v>
      </c>
      <c r="J37" s="11">
        <f t="shared" si="1"/>
        <v>8469</v>
      </c>
      <c r="K37" s="9">
        <v>4923</v>
      </c>
      <c r="L37" s="9">
        <v>5164</v>
      </c>
      <c r="M37" s="9">
        <v>5792</v>
      </c>
      <c r="N37" s="11">
        <f t="shared" si="2"/>
        <v>5293</v>
      </c>
    </row>
    <row r="38" spans="2:22">
      <c r="B38" s="4">
        <v>9</v>
      </c>
      <c r="C38" s="9">
        <v>109432</v>
      </c>
      <c r="D38" s="9">
        <v>116184</v>
      </c>
      <c r="E38" s="9">
        <v>111074</v>
      </c>
      <c r="F38" s="9">
        <f t="shared" si="0"/>
        <v>336690</v>
      </c>
      <c r="G38" s="9">
        <v>9697</v>
      </c>
      <c r="H38" s="9">
        <v>8344</v>
      </c>
      <c r="I38" s="9">
        <v>9206</v>
      </c>
      <c r="J38" s="11">
        <f t="shared" si="1"/>
        <v>9082.3333333333339</v>
      </c>
      <c r="K38" s="9">
        <v>5827</v>
      </c>
      <c r="L38" s="9">
        <v>6592</v>
      </c>
      <c r="M38" s="9">
        <v>6139</v>
      </c>
      <c r="N38" s="11">
        <f t="shared" si="2"/>
        <v>6186</v>
      </c>
    </row>
    <row r="80" spans="14:14">
      <c r="N80" s="19"/>
    </row>
  </sheetData>
  <mergeCells count="7">
    <mergeCell ref="S32:T33"/>
    <mergeCell ref="U32:V33"/>
    <mergeCell ref="S34:T35"/>
    <mergeCell ref="U34:V35"/>
    <mergeCell ref="C28:F28"/>
    <mergeCell ref="G28:J28"/>
    <mergeCell ref="K28:N28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C5B2-AEB2-4BC3-A711-2D6BC9343BD9}">
  <dimension ref="C28:N70"/>
  <sheetViews>
    <sheetView topLeftCell="A4" zoomScale="76" workbookViewId="0">
      <selection activeCell="H27" sqref="H27"/>
    </sheetView>
  </sheetViews>
  <sheetFormatPr baseColWidth="10" defaultRowHeight="14.25"/>
  <cols>
    <col min="3" max="3" width="11.125" bestFit="1" customWidth="1"/>
    <col min="4" max="4" width="16.875" bestFit="1" customWidth="1"/>
    <col min="7" max="7" width="11.125" bestFit="1" customWidth="1"/>
    <col min="9" max="11" width="11.125" bestFit="1" customWidth="1"/>
    <col min="12" max="13" width="12.25" bestFit="1" customWidth="1"/>
    <col min="14" max="14" width="11.125" bestFit="1" customWidth="1"/>
    <col min="16" max="16" width="16.625" customWidth="1"/>
    <col min="17" max="17" width="15.75" bestFit="1" customWidth="1"/>
    <col min="18" max="18" width="21.625" bestFit="1" customWidth="1"/>
    <col min="19" max="19" width="12.75" bestFit="1" customWidth="1"/>
  </cols>
  <sheetData>
    <row r="28" spans="3:14" ht="30">
      <c r="C28" s="16" t="s">
        <v>35</v>
      </c>
      <c r="D28" s="17" t="s">
        <v>36</v>
      </c>
      <c r="G28" s="10" t="s">
        <v>25</v>
      </c>
      <c r="H28" s="10" t="s">
        <v>26</v>
      </c>
      <c r="I28" s="10" t="s">
        <v>27</v>
      </c>
      <c r="J28" s="10" t="s">
        <v>28</v>
      </c>
      <c r="K28" s="10" t="s">
        <v>29</v>
      </c>
      <c r="L28" s="10" t="s">
        <v>30</v>
      </c>
      <c r="M28" s="10" t="s">
        <v>31</v>
      </c>
      <c r="N28" s="10" t="s">
        <v>32</v>
      </c>
    </row>
    <row r="29" spans="3:14">
      <c r="C29" s="4">
        <v>118147</v>
      </c>
      <c r="D29" s="4">
        <v>4301</v>
      </c>
      <c r="G29" s="9">
        <v>100032131</v>
      </c>
      <c r="H29" s="9" t="s">
        <v>33</v>
      </c>
      <c r="I29" s="9">
        <v>0</v>
      </c>
      <c r="J29" s="14">
        <v>0</v>
      </c>
      <c r="K29" s="9">
        <v>0</v>
      </c>
      <c r="L29" s="9">
        <v>1733072668096</v>
      </c>
      <c r="M29" s="9">
        <v>1733072668100</v>
      </c>
      <c r="N29" s="9">
        <v>4</v>
      </c>
    </row>
    <row r="30" spans="3:14">
      <c r="C30" s="4">
        <v>116550</v>
      </c>
      <c r="D30" s="4">
        <v>3111</v>
      </c>
      <c r="G30" s="9">
        <v>100002238</v>
      </c>
      <c r="H30" s="9" t="s">
        <v>33</v>
      </c>
      <c r="I30" s="9">
        <v>1</v>
      </c>
      <c r="J30" s="14">
        <v>0</v>
      </c>
      <c r="K30" s="9">
        <v>0</v>
      </c>
      <c r="L30" s="9">
        <v>1733072668095</v>
      </c>
      <c r="M30" s="9">
        <v>1733072668100</v>
      </c>
      <c r="N30" s="9">
        <v>5</v>
      </c>
    </row>
    <row r="31" spans="3:14">
      <c r="C31" s="4">
        <v>117219</v>
      </c>
      <c r="D31" s="4">
        <v>4188</v>
      </c>
      <c r="G31" s="9">
        <v>100010520</v>
      </c>
      <c r="H31" s="9" t="s">
        <v>33</v>
      </c>
      <c r="I31" s="9">
        <v>1</v>
      </c>
      <c r="J31" s="14">
        <v>0</v>
      </c>
      <c r="K31" s="9">
        <v>0</v>
      </c>
      <c r="L31" s="9">
        <v>1733072668095</v>
      </c>
      <c r="M31" s="9">
        <v>1733072668100</v>
      </c>
      <c r="N31" s="9">
        <v>5</v>
      </c>
    </row>
    <row r="32" spans="3:14">
      <c r="G32" s="9">
        <v>100018895</v>
      </c>
      <c r="H32" s="9" t="s">
        <v>33</v>
      </c>
      <c r="I32" s="9">
        <v>1</v>
      </c>
      <c r="J32" s="14">
        <v>0</v>
      </c>
      <c r="K32" s="9">
        <v>0</v>
      </c>
      <c r="L32" s="9">
        <v>1733072668095</v>
      </c>
      <c r="M32" s="9">
        <v>1733072668100</v>
      </c>
      <c r="N32" s="9">
        <v>5</v>
      </c>
    </row>
    <row r="33" spans="3:14">
      <c r="G33" s="9">
        <v>100019566</v>
      </c>
      <c r="H33" s="9" t="s">
        <v>33</v>
      </c>
      <c r="I33" s="9">
        <v>1</v>
      </c>
      <c r="J33" s="14">
        <v>0</v>
      </c>
      <c r="K33" s="9">
        <v>0</v>
      </c>
      <c r="L33" s="9">
        <v>1733072668096</v>
      </c>
      <c r="M33" s="9">
        <v>1733072668100</v>
      </c>
      <c r="N33" s="9">
        <v>4</v>
      </c>
    </row>
    <row r="34" spans="3:14">
      <c r="G34" s="9">
        <v>100027343</v>
      </c>
      <c r="H34" s="9" t="s">
        <v>33</v>
      </c>
      <c r="I34" s="9">
        <v>1</v>
      </c>
      <c r="J34" s="14">
        <v>0</v>
      </c>
      <c r="K34" s="9">
        <v>0</v>
      </c>
      <c r="L34" s="9">
        <v>1733072668096</v>
      </c>
      <c r="M34" s="9">
        <v>1733072668100</v>
      </c>
      <c r="N34" s="9">
        <v>4</v>
      </c>
    </row>
    <row r="35" spans="3:14">
      <c r="G35" s="9">
        <v>100012385</v>
      </c>
      <c r="H35" s="9" t="s">
        <v>33</v>
      </c>
      <c r="I35" s="9">
        <v>1</v>
      </c>
      <c r="J35" s="14">
        <v>1</v>
      </c>
      <c r="K35" s="9">
        <v>0</v>
      </c>
      <c r="L35" s="9">
        <v>1733072668095</v>
      </c>
      <c r="M35" s="9">
        <v>1733072668100</v>
      </c>
      <c r="N35" s="9">
        <v>5</v>
      </c>
    </row>
    <row r="36" spans="3:14">
      <c r="G36" s="9">
        <v>100010247</v>
      </c>
      <c r="H36" s="9" t="s">
        <v>33</v>
      </c>
      <c r="I36" s="9">
        <v>0</v>
      </c>
      <c r="J36" s="14">
        <v>1</v>
      </c>
      <c r="K36" s="9">
        <v>0</v>
      </c>
      <c r="L36" s="9">
        <v>1733072668096</v>
      </c>
      <c r="M36" s="9">
        <v>1733072668100</v>
      </c>
      <c r="N36" s="9">
        <v>4</v>
      </c>
    </row>
    <row r="37" spans="3:14">
      <c r="G37" s="9">
        <v>100012652</v>
      </c>
      <c r="H37" s="9" t="s">
        <v>34</v>
      </c>
      <c r="I37" s="9">
        <v>1</v>
      </c>
      <c r="J37" s="14">
        <v>0</v>
      </c>
      <c r="K37" s="9">
        <v>0</v>
      </c>
      <c r="L37" s="9">
        <v>1733072668096</v>
      </c>
      <c r="M37" s="9">
        <v>1733072668100</v>
      </c>
      <c r="N37" s="9">
        <v>4</v>
      </c>
    </row>
    <row r="38" spans="3:14">
      <c r="G38" s="23" t="s">
        <v>19</v>
      </c>
      <c r="H38" s="24"/>
      <c r="I38" s="24"/>
      <c r="J38" s="24"/>
      <c r="K38" s="24"/>
      <c r="L38" s="24"/>
      <c r="M38" s="24"/>
      <c r="N38" s="25"/>
    </row>
    <row r="39" spans="3:14">
      <c r="G39" s="9">
        <v>100002979</v>
      </c>
      <c r="H39" s="9" t="s">
        <v>33</v>
      </c>
      <c r="I39" s="9">
        <v>0</v>
      </c>
      <c r="J39" s="14">
        <v>4703</v>
      </c>
      <c r="K39" s="9">
        <v>66</v>
      </c>
      <c r="L39" s="9">
        <v>1733072675593</v>
      </c>
      <c r="M39" s="9">
        <v>1733072680363</v>
      </c>
      <c r="N39" s="9">
        <v>4770</v>
      </c>
    </row>
    <row r="40" spans="3:14" ht="15">
      <c r="C40" s="16" t="s">
        <v>46</v>
      </c>
      <c r="D40" s="16" t="s">
        <v>47</v>
      </c>
      <c r="G40" s="9">
        <v>100022763</v>
      </c>
      <c r="H40" s="9" t="s">
        <v>33</v>
      </c>
      <c r="I40" s="9">
        <v>1</v>
      </c>
      <c r="J40" s="14">
        <v>4703</v>
      </c>
      <c r="K40" s="9">
        <v>67</v>
      </c>
      <c r="L40" s="9">
        <v>1733072675593</v>
      </c>
      <c r="M40" s="9">
        <v>1733072680363</v>
      </c>
      <c r="N40" s="9">
        <v>4770</v>
      </c>
    </row>
    <row r="41" spans="3:14">
      <c r="C41" s="4">
        <v>1000000</v>
      </c>
      <c r="D41" s="4">
        <f>M48-M29</f>
        <v>12264</v>
      </c>
      <c r="G41" s="9">
        <v>100025248</v>
      </c>
      <c r="H41" s="9" t="s">
        <v>33</v>
      </c>
      <c r="I41" s="9">
        <v>1</v>
      </c>
      <c r="J41" s="14">
        <v>4703</v>
      </c>
      <c r="K41" s="9">
        <v>67</v>
      </c>
      <c r="L41" s="9">
        <v>1733072675593</v>
      </c>
      <c r="M41" s="9">
        <v>1733072680363</v>
      </c>
      <c r="N41" s="9">
        <v>4770</v>
      </c>
    </row>
    <row r="42" spans="3:14">
      <c r="G42" s="9">
        <v>100017459</v>
      </c>
      <c r="H42" s="9" t="s">
        <v>33</v>
      </c>
      <c r="I42" s="9">
        <v>1</v>
      </c>
      <c r="J42" s="14">
        <v>4703</v>
      </c>
      <c r="K42" s="9">
        <v>67</v>
      </c>
      <c r="L42" s="9">
        <v>1733072675593</v>
      </c>
      <c r="M42" s="9">
        <v>1733072680363</v>
      </c>
      <c r="N42" s="9">
        <v>4770</v>
      </c>
    </row>
    <row r="43" spans="3:14" ht="15">
      <c r="C43" s="16" t="s">
        <v>48</v>
      </c>
      <c r="D43" s="15">
        <f>C41/D41*1000</f>
        <v>81539.46510110893</v>
      </c>
      <c r="E43" t="s">
        <v>49</v>
      </c>
      <c r="G43" s="9">
        <v>100021217</v>
      </c>
      <c r="H43" s="9" t="s">
        <v>34</v>
      </c>
      <c r="I43" s="9">
        <v>1</v>
      </c>
      <c r="J43" s="14">
        <v>4703</v>
      </c>
      <c r="K43" s="9">
        <v>67</v>
      </c>
      <c r="L43" s="9">
        <v>1733072675593</v>
      </c>
      <c r="M43" s="9">
        <v>1733072680363</v>
      </c>
      <c r="N43" s="9">
        <v>4770</v>
      </c>
    </row>
    <row r="44" spans="3:14">
      <c r="G44" s="9">
        <v>100021619</v>
      </c>
      <c r="H44" s="9" t="s">
        <v>33</v>
      </c>
      <c r="I44" s="9">
        <v>1</v>
      </c>
      <c r="J44" s="14">
        <v>4703</v>
      </c>
      <c r="K44" s="9">
        <v>67</v>
      </c>
      <c r="L44" s="9">
        <v>1733072675593</v>
      </c>
      <c r="M44" s="9">
        <v>1733072680363</v>
      </c>
      <c r="N44" s="9">
        <v>4770</v>
      </c>
    </row>
    <row r="45" spans="3:14">
      <c r="G45" s="9">
        <v>100026354</v>
      </c>
      <c r="H45" s="9" t="s">
        <v>33</v>
      </c>
      <c r="I45" s="9">
        <v>0</v>
      </c>
      <c r="J45" s="14">
        <v>4703</v>
      </c>
      <c r="K45" s="9">
        <v>67</v>
      </c>
      <c r="L45" s="9">
        <v>1733072675593</v>
      </c>
      <c r="M45" s="9">
        <v>1733072680363</v>
      </c>
      <c r="N45" s="9">
        <v>4770</v>
      </c>
    </row>
    <row r="46" spans="3:14">
      <c r="G46" s="9">
        <v>100000068</v>
      </c>
      <c r="H46" s="9" t="s">
        <v>33</v>
      </c>
      <c r="I46" s="9">
        <v>0</v>
      </c>
      <c r="J46" s="14">
        <v>4703</v>
      </c>
      <c r="K46" s="9">
        <v>67</v>
      </c>
      <c r="L46" s="9">
        <v>1733072675593</v>
      </c>
      <c r="M46" s="9">
        <v>1733072680364</v>
      </c>
      <c r="N46" s="9">
        <v>4771</v>
      </c>
    </row>
    <row r="47" spans="3:14">
      <c r="G47" s="9">
        <v>100006800</v>
      </c>
      <c r="H47" s="9" t="s">
        <v>34</v>
      </c>
      <c r="I47" s="9">
        <v>0</v>
      </c>
      <c r="J47" s="14">
        <v>4703</v>
      </c>
      <c r="K47" s="9">
        <v>67</v>
      </c>
      <c r="L47" s="9">
        <v>1733072675592</v>
      </c>
      <c r="M47" s="9">
        <v>1733072680364</v>
      </c>
      <c r="N47" s="9">
        <v>4772</v>
      </c>
    </row>
    <row r="48" spans="3:14">
      <c r="G48" s="9">
        <v>100001655</v>
      </c>
      <c r="H48" s="9" t="s">
        <v>33</v>
      </c>
      <c r="I48" s="9">
        <v>1</v>
      </c>
      <c r="J48" s="14">
        <v>4705</v>
      </c>
      <c r="K48" s="9">
        <v>67</v>
      </c>
      <c r="L48" s="9">
        <v>1733072675591</v>
      </c>
      <c r="M48" s="9">
        <v>1733072680364</v>
      </c>
      <c r="N48" s="9">
        <v>4773</v>
      </c>
    </row>
    <row r="63" spans="3:13" ht="15">
      <c r="C63" s="22" t="s">
        <v>41</v>
      </c>
      <c r="D63" s="22"/>
      <c r="J63" s="22" t="s">
        <v>41</v>
      </c>
      <c r="K63" s="22"/>
    </row>
    <row r="64" spans="3:13" ht="15">
      <c r="C64" s="16" t="s">
        <v>37</v>
      </c>
      <c r="D64" s="16" t="s">
        <v>38</v>
      </c>
      <c r="E64" s="16" t="s">
        <v>39</v>
      </c>
      <c r="J64" s="16" t="s">
        <v>37</v>
      </c>
      <c r="K64" s="16" t="s">
        <v>38</v>
      </c>
      <c r="L64" s="16" t="s">
        <v>39</v>
      </c>
      <c r="M64" s="16" t="s">
        <v>40</v>
      </c>
    </row>
    <row r="65" spans="3:13">
      <c r="C65" s="4">
        <v>0.5</v>
      </c>
      <c r="D65" s="4">
        <v>1</v>
      </c>
      <c r="E65" s="4">
        <v>70</v>
      </c>
      <c r="J65" s="4">
        <v>0.5</v>
      </c>
      <c r="K65" s="4">
        <v>1</v>
      </c>
      <c r="L65" s="4">
        <v>600</v>
      </c>
      <c r="M65" s="4">
        <v>1000000</v>
      </c>
    </row>
    <row r="67" spans="3:13" ht="15">
      <c r="C67" s="15"/>
      <c r="D67" s="16" t="s">
        <v>43</v>
      </c>
      <c r="E67" s="16" t="s">
        <v>42</v>
      </c>
      <c r="J67" s="15"/>
      <c r="K67" s="16" t="s">
        <v>43</v>
      </c>
      <c r="L67" s="16" t="s">
        <v>42</v>
      </c>
    </row>
    <row r="68" spans="3:13" ht="15">
      <c r="C68" s="16" t="s">
        <v>44</v>
      </c>
      <c r="D68" s="13">
        <f>E65/D65</f>
        <v>70</v>
      </c>
      <c r="E68" s="13">
        <f>E65/C65</f>
        <v>140</v>
      </c>
      <c r="J68" s="16" t="s">
        <v>44</v>
      </c>
      <c r="K68" s="13">
        <f>L65/K65</f>
        <v>600</v>
      </c>
      <c r="L68" s="13">
        <f>L65/J65</f>
        <v>1200</v>
      </c>
    </row>
    <row r="69" spans="3:13" ht="15">
      <c r="C69" s="16" t="s">
        <v>35</v>
      </c>
      <c r="D69" s="13">
        <f>D68*1000</f>
        <v>70000</v>
      </c>
      <c r="E69" s="13">
        <f>E68*1000</f>
        <v>140000</v>
      </c>
      <c r="J69" s="16" t="s">
        <v>35</v>
      </c>
      <c r="K69" s="13">
        <f>K68*1000</f>
        <v>600000</v>
      </c>
      <c r="L69" s="13">
        <f>L68*1000</f>
        <v>1200000</v>
      </c>
    </row>
    <row r="70" spans="3:13" ht="15">
      <c r="J70" s="16" t="s">
        <v>45</v>
      </c>
      <c r="K70" s="18">
        <f>ROUNDUP(M65/L69,0)</f>
        <v>1</v>
      </c>
      <c r="L70" s="18">
        <f>ROUNDUP(M65/K69,0)</f>
        <v>2</v>
      </c>
    </row>
  </sheetData>
  <mergeCells count="3">
    <mergeCell ref="G38:N38"/>
    <mergeCell ref="J63:K63"/>
    <mergeCell ref="C63:D63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EFD5-FB5C-4CDE-BDCE-AC651A92188B}">
  <dimension ref="G3:K6"/>
  <sheetViews>
    <sheetView tabSelected="1" workbookViewId="0">
      <selection activeCell="M7" sqref="M7"/>
    </sheetView>
  </sheetViews>
  <sheetFormatPr baseColWidth="10" defaultRowHeight="14.25"/>
  <cols>
    <col min="2" max="2" width="12.875" customWidth="1"/>
    <col min="6" max="6" width="13.5" customWidth="1"/>
    <col min="7" max="7" width="18.5" customWidth="1"/>
  </cols>
  <sheetData>
    <row r="3" spans="7:11" ht="15">
      <c r="G3" s="29" t="s">
        <v>62</v>
      </c>
      <c r="H3" s="30"/>
      <c r="I3" s="30"/>
      <c r="J3" s="30"/>
      <c r="K3" s="31"/>
    </row>
    <row r="4" spans="7:11">
      <c r="G4" s="13"/>
      <c r="H4" s="13" t="s">
        <v>58</v>
      </c>
      <c r="I4" s="13" t="s">
        <v>59</v>
      </c>
      <c r="J4" s="13" t="s">
        <v>60</v>
      </c>
      <c r="K4" s="13" t="s">
        <v>61</v>
      </c>
    </row>
    <row r="5" spans="7:11">
      <c r="G5" s="4" t="s">
        <v>57</v>
      </c>
      <c r="H5" s="4">
        <v>359970.48236141098</v>
      </c>
      <c r="I5" s="4">
        <v>101296.39384116601</v>
      </c>
      <c r="J5" s="26">
        <f>H5+I5</f>
        <v>461266.87620257697</v>
      </c>
      <c r="K5" s="26">
        <f>AVERAGE(1475.43,1837.41)</f>
        <v>1656.42</v>
      </c>
    </row>
    <row r="6" spans="7:11">
      <c r="G6" s="4" t="s">
        <v>63</v>
      </c>
      <c r="H6" s="4">
        <f>AVERAGE('Nclient - 1worker - 1database'!C33:C35)</f>
        <v>119851</v>
      </c>
      <c r="I6" s="4">
        <f>AVERAGE('Nclient - 1worker - 1database'!D33:D35)</f>
        <v>118645.66666666667</v>
      </c>
      <c r="J6" s="27">
        <f>H6+I6</f>
        <v>238496.66666666669</v>
      </c>
      <c r="K6" s="28">
        <f>AVERAGE('Nclient - 1worker - 1database'!J33:J35)</f>
        <v>5782.833333333333</v>
      </c>
    </row>
  </sheetData>
  <mergeCells count="1">
    <mergeCell ref="G3:K3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Monolito y threadpool clientes</vt:lpstr>
      <vt:lpstr>Nclient - 1worker - 1database</vt:lpstr>
      <vt:lpstr>Nclient - Nworker - 1database</vt:lpstr>
      <vt:lpstr>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Parra Garcia</dc:creator>
  <cp:lastModifiedBy>Andres David Parra Garcia</cp:lastModifiedBy>
  <dcterms:created xsi:type="dcterms:W3CDTF">2024-11-16T22:27:02Z</dcterms:created>
  <dcterms:modified xsi:type="dcterms:W3CDTF">2024-12-03T00:25:20Z</dcterms:modified>
</cp:coreProperties>
</file>