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38" i="1" l="1"/>
  <c r="I31" i="1"/>
  <c r="D28" i="1"/>
  <c r="D22" i="1"/>
  <c r="F21" i="1"/>
  <c r="D20" i="1"/>
  <c r="B3" i="1"/>
  <c r="E12" i="1"/>
  <c r="F12" i="1" s="1"/>
  <c r="K33" i="1" l="1"/>
  <c r="K34" i="1"/>
  <c r="K32" i="1"/>
  <c r="K31" i="1"/>
  <c r="L33" i="1" s="1"/>
  <c r="F32" i="1"/>
  <c r="F33" i="1"/>
  <c r="F34" i="1"/>
  <c r="F31" i="1"/>
  <c r="L34" i="1" l="1"/>
  <c r="L31" i="1"/>
  <c r="L32" i="1"/>
  <c r="D12" i="1"/>
  <c r="D13" i="1"/>
  <c r="E13" i="1" s="1"/>
  <c r="F13" i="1" l="1"/>
  <c r="I13" i="1"/>
  <c r="I12" i="1"/>
  <c r="F14" i="1" l="1"/>
  <c r="F15" i="1" s="1"/>
  <c r="F16" i="1" s="1"/>
  <c r="D18" i="1" s="1"/>
  <c r="I14" i="1"/>
  <c r="D21" i="1" l="1"/>
  <c r="D19" i="1"/>
  <c r="D23" i="1" l="1"/>
  <c r="D24" i="1" s="1"/>
  <c r="D25" i="1" s="1"/>
  <c r="D26" i="1" s="1"/>
  <c r="D31" i="1" l="1"/>
  <c r="D34" i="1"/>
  <c r="I32" i="1" l="1"/>
  <c r="H32" i="1"/>
  <c r="D33" i="1"/>
  <c r="J31" i="1" s="1"/>
  <c r="D36" i="1"/>
  <c r="D35" i="1"/>
  <c r="D29" i="1"/>
  <c r="J32" i="1" l="1"/>
  <c r="I33" i="1"/>
  <c r="J33" i="1" s="1"/>
  <c r="H33" i="1"/>
  <c r="I34" i="1"/>
  <c r="H34" i="1"/>
  <c r="H31" i="1"/>
  <c r="G37" i="1"/>
  <c r="J34" i="1" l="1"/>
</calcChain>
</file>

<file path=xl/sharedStrings.xml><?xml version="1.0" encoding="utf-8"?>
<sst xmlns="http://schemas.openxmlformats.org/spreadsheetml/2006/main" count="56" uniqueCount="56">
  <si>
    <t>Значение</t>
  </si>
  <si>
    <t>Исходные данные</t>
  </si>
  <si>
    <t>Показатель</t>
  </si>
  <si>
    <t>Тарифная ставка 1 разряда, руб</t>
  </si>
  <si>
    <t>K, коэффициент премирования</t>
  </si>
  <si>
    <t>Kt1 Коэффициент и-п</t>
  </si>
  <si>
    <t>Kt2 Коэффициент р п</t>
  </si>
  <si>
    <t>Месячная тарифная ставка, руб.</t>
  </si>
  <si>
    <t>Итого</t>
  </si>
  <si>
    <t>Премия</t>
  </si>
  <si>
    <t>Основная заработная плата</t>
  </si>
  <si>
    <t>Заработная плата, руб.</t>
  </si>
  <si>
    <t>Нд, Норматив доп з.п.</t>
  </si>
  <si>
    <t>Нсоц, Норматив соц</t>
  </si>
  <si>
    <t>Нпз, Норматив прочих затрат</t>
  </si>
  <si>
    <t>Зд</t>
  </si>
  <si>
    <t>Зсоц</t>
  </si>
  <si>
    <t>Зпз</t>
  </si>
  <si>
    <t>Зм</t>
  </si>
  <si>
    <t>Цм, цена одного машино-часа, руб</t>
  </si>
  <si>
    <t>Ср</t>
  </si>
  <si>
    <t xml:space="preserve">Нрсз, Нормат расх сопров и адапт ПО </t>
  </si>
  <si>
    <t>Зса</t>
  </si>
  <si>
    <t>Сп</t>
  </si>
  <si>
    <t>Ур, Уровень рентабельности</t>
  </si>
  <si>
    <t>Зр</t>
  </si>
  <si>
    <t>на реализацию</t>
  </si>
  <si>
    <t>%НДС</t>
  </si>
  <si>
    <t>Цена копии</t>
  </si>
  <si>
    <t>Пед</t>
  </si>
  <si>
    <t>N, количество копий</t>
  </si>
  <si>
    <t>П1</t>
  </si>
  <si>
    <t>П2</t>
  </si>
  <si>
    <t>П3</t>
  </si>
  <si>
    <t>П4</t>
  </si>
  <si>
    <t>ЧДД</t>
  </si>
  <si>
    <t>Прибыль за год</t>
  </si>
  <si>
    <t>ЗП с премией</t>
  </si>
  <si>
    <t>Пр</t>
  </si>
  <si>
    <t>Альфа</t>
  </si>
  <si>
    <t xml:space="preserve">Норма дисконта </t>
  </si>
  <si>
    <t>Цп Прогноз отп цена</t>
  </si>
  <si>
    <t>ЧДД садов</t>
  </si>
  <si>
    <t>П садов</t>
  </si>
  <si>
    <t>З садов</t>
  </si>
  <si>
    <t>Альфа Садов</t>
  </si>
  <si>
    <t>ЧДД нарастающим итогом</t>
  </si>
  <si>
    <t>Диск результат</t>
  </si>
  <si>
    <t>Рентабельность Р</t>
  </si>
  <si>
    <t>ЧПср среднегодовая чп</t>
  </si>
  <si>
    <t>Рабочих дней в месяце</t>
  </si>
  <si>
    <t>Дневная тарифная ставка, руб.</t>
  </si>
  <si>
    <t>Ф1, Фонд и-п, дн</t>
  </si>
  <si>
    <t>Ф2, Фонд р п, дн</t>
  </si>
  <si>
    <t>Нн</t>
  </si>
  <si>
    <t>Зн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</si>
</sst>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2" xfId="0" applyBorder="1"/>
    <xf numFmtId="0" fontId="2" fillId="0" borderId="0" xfId="0" applyFo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1</xdr:row>
          <xdr:rowOff>0</xdr:rowOff>
        </xdr:from>
        <xdr:to>
          <xdr:col>3</xdr:col>
          <xdr:colOff>2095500</xdr:colOff>
          <xdr:row>3</xdr:row>
          <xdr:rowOff>171450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8"/>
  <sheetViews>
    <sheetView tabSelected="1" topLeftCell="B16" zoomScale="85" zoomScaleNormal="85" workbookViewId="0">
      <selection activeCell="J33" sqref="J33"/>
    </sheetView>
  </sheetViews>
  <sheetFormatPr defaultRowHeight="15" x14ac:dyDescent="0.25"/>
  <cols>
    <col min="1" max="1" width="35.28515625" customWidth="1"/>
    <col min="3" max="3" width="28" customWidth="1"/>
    <col min="4" max="4" width="31.5703125" customWidth="1"/>
    <col min="5" max="5" width="29.28515625" customWidth="1"/>
    <col min="6" max="8" width="22" customWidth="1"/>
    <col min="9" max="10" width="14.85546875" customWidth="1"/>
    <col min="11" max="11" width="12.28515625" customWidth="1"/>
  </cols>
  <sheetData>
    <row r="1" spans="1:9" x14ac:dyDescent="0.25">
      <c r="A1" s="5" t="s">
        <v>1</v>
      </c>
      <c r="B1" s="5"/>
    </row>
    <row r="2" spans="1:9" x14ac:dyDescent="0.25">
      <c r="A2" t="s">
        <v>2</v>
      </c>
      <c r="B2" t="s">
        <v>0</v>
      </c>
    </row>
    <row r="3" spans="1:9" x14ac:dyDescent="0.25">
      <c r="A3" t="s">
        <v>50</v>
      </c>
      <c r="B3">
        <f>22</f>
        <v>22</v>
      </c>
    </row>
    <row r="4" spans="1:9" x14ac:dyDescent="0.25">
      <c r="A4" t="s">
        <v>52</v>
      </c>
      <c r="B4">
        <v>50</v>
      </c>
    </row>
    <row r="5" spans="1:9" x14ac:dyDescent="0.25">
      <c r="A5" t="s">
        <v>53</v>
      </c>
      <c r="B5">
        <v>25</v>
      </c>
    </row>
    <row r="6" spans="1:9" x14ac:dyDescent="0.25">
      <c r="A6" t="s">
        <v>3</v>
      </c>
      <c r="B6">
        <v>120</v>
      </c>
    </row>
    <row r="7" spans="1:9" x14ac:dyDescent="0.25">
      <c r="A7" t="s">
        <v>4</v>
      </c>
      <c r="B7">
        <v>1.3</v>
      </c>
    </row>
    <row r="8" spans="1:9" x14ac:dyDescent="0.25">
      <c r="A8" t="s">
        <v>5</v>
      </c>
      <c r="B8">
        <v>2.48</v>
      </c>
    </row>
    <row r="9" spans="1:9" x14ac:dyDescent="0.25">
      <c r="A9" t="s">
        <v>6</v>
      </c>
      <c r="B9">
        <v>3.25</v>
      </c>
    </row>
    <row r="10" spans="1:9" x14ac:dyDescent="0.25">
      <c r="A10" t="s">
        <v>12</v>
      </c>
      <c r="B10">
        <v>0.1</v>
      </c>
    </row>
    <row r="11" spans="1:9" x14ac:dyDescent="0.25">
      <c r="A11" t="s">
        <v>13</v>
      </c>
      <c r="B11">
        <v>0.34599999999999997</v>
      </c>
      <c r="D11" t="s">
        <v>7</v>
      </c>
      <c r="E11" t="s">
        <v>51</v>
      </c>
      <c r="F11" t="s">
        <v>11</v>
      </c>
      <c r="I11" t="s">
        <v>37</v>
      </c>
    </row>
    <row r="12" spans="1:9" x14ac:dyDescent="0.25">
      <c r="A12" t="s">
        <v>14</v>
      </c>
      <c r="B12">
        <v>0.1</v>
      </c>
      <c r="C12">
        <v>1</v>
      </c>
      <c r="D12">
        <f>$B$6*B8</f>
        <v>297.60000000000002</v>
      </c>
      <c r="E12">
        <f>D12/$B$3</f>
        <v>13.527272727272729</v>
      </c>
      <c r="F12">
        <f>E12*B4</f>
        <v>676.36363636363649</v>
      </c>
      <c r="I12">
        <f>E12*B4*$B$7</f>
        <v>879.27272727272748</v>
      </c>
    </row>
    <row r="13" spans="1:9" x14ac:dyDescent="0.25">
      <c r="A13" t="s">
        <v>19</v>
      </c>
      <c r="B13">
        <v>1.2</v>
      </c>
      <c r="C13">
        <v>2</v>
      </c>
      <c r="D13">
        <f>$B$6*B9</f>
        <v>390</v>
      </c>
      <c r="E13">
        <f>D13/$B$3</f>
        <v>17.727272727272727</v>
      </c>
      <c r="F13">
        <f>E13*B5</f>
        <v>443.18181818181819</v>
      </c>
      <c r="I13">
        <f>E13*B5*$B$7</f>
        <v>576.13636363636363</v>
      </c>
    </row>
    <row r="14" spans="1:9" x14ac:dyDescent="0.25">
      <c r="A14" t="s">
        <v>21</v>
      </c>
      <c r="B14">
        <v>0.05</v>
      </c>
      <c r="C14" t="s">
        <v>8</v>
      </c>
      <c r="F14">
        <f>SUM(F12:F13)</f>
        <v>1119.5454545454547</v>
      </c>
      <c r="I14">
        <f>I12+I13</f>
        <v>1455.409090909091</v>
      </c>
    </row>
    <row r="15" spans="1:9" x14ac:dyDescent="0.25">
      <c r="A15" t="s">
        <v>24</v>
      </c>
      <c r="B15">
        <v>0.15</v>
      </c>
      <c r="C15" t="s">
        <v>9</v>
      </c>
      <c r="F15">
        <f>F14*($B$7-1)</f>
        <v>335.86363636363649</v>
      </c>
    </row>
    <row r="16" spans="1:9" ht="47.25" customHeight="1" x14ac:dyDescent="0.25">
      <c r="A16" t="s">
        <v>26</v>
      </c>
      <c r="B16">
        <v>0.1</v>
      </c>
      <c r="C16" s="1" t="s">
        <v>10</v>
      </c>
      <c r="F16">
        <f>SUM(F14:F15)</f>
        <v>1455.4090909090912</v>
      </c>
    </row>
    <row r="17" spans="1:14" x14ac:dyDescent="0.25">
      <c r="A17" t="s">
        <v>28</v>
      </c>
      <c r="B17">
        <v>50</v>
      </c>
    </row>
    <row r="18" spans="1:14" x14ac:dyDescent="0.25">
      <c r="A18" t="s">
        <v>27</v>
      </c>
      <c r="B18">
        <v>0.2</v>
      </c>
      <c r="C18" t="s">
        <v>15</v>
      </c>
      <c r="D18">
        <f>$F$16*B10</f>
        <v>145.54090909090914</v>
      </c>
    </row>
    <row r="19" spans="1:14" x14ac:dyDescent="0.25">
      <c r="A19" t="s">
        <v>30</v>
      </c>
      <c r="B19">
        <v>250</v>
      </c>
      <c r="C19" t="s">
        <v>16</v>
      </c>
      <c r="D19">
        <f>($F$16+D18)*$B$11</f>
        <v>553.92870000000005</v>
      </c>
    </row>
    <row r="20" spans="1:14" x14ac:dyDescent="0.25">
      <c r="A20" t="s">
        <v>40</v>
      </c>
      <c r="B20">
        <v>0.14000000000000001</v>
      </c>
      <c r="C20" t="s">
        <v>18</v>
      </c>
      <c r="D20">
        <f>($B$4+$B$5)*$B$13*8</f>
        <v>720</v>
      </c>
      <c r="E20" t="s">
        <v>54</v>
      </c>
      <c r="F20">
        <v>0.5</v>
      </c>
    </row>
    <row r="21" spans="1:14" x14ac:dyDescent="0.25">
      <c r="C21" t="s">
        <v>17</v>
      </c>
      <c r="D21">
        <f>$F$16*$B$12</f>
        <v>145.54090909090914</v>
      </c>
      <c r="E21" t="s">
        <v>55</v>
      </c>
      <c r="F21">
        <f>$F$16*$F$20</f>
        <v>727.70454545454561</v>
      </c>
    </row>
    <row r="22" spans="1:14" x14ac:dyDescent="0.25">
      <c r="C22" t="s">
        <v>20</v>
      </c>
      <c r="D22">
        <f>SUM($D$18:$D$21)+$F$16+$F$21</f>
        <v>3748.124154545455</v>
      </c>
    </row>
    <row r="23" spans="1:14" ht="15.75" thickBot="1" x14ac:dyDescent="0.3">
      <c r="C23" t="s">
        <v>22</v>
      </c>
      <c r="D23">
        <f>D22*$B$14</f>
        <v>187.40620772727277</v>
      </c>
    </row>
    <row r="24" spans="1:14" ht="15.75" thickBot="1" x14ac:dyDescent="0.3">
      <c r="C24" s="2" t="s">
        <v>23</v>
      </c>
      <c r="D24" s="3">
        <f>D22+D23</f>
        <v>3935.5303622727279</v>
      </c>
    </row>
    <row r="25" spans="1:14" ht="15.75" thickBot="1" x14ac:dyDescent="0.3">
      <c r="C25" t="s">
        <v>38</v>
      </c>
      <c r="D25">
        <f>D24*$B$15</f>
        <v>590.32955434090911</v>
      </c>
    </row>
    <row r="26" spans="1:14" ht="15.75" thickBot="1" x14ac:dyDescent="0.3">
      <c r="C26" s="2" t="s">
        <v>41</v>
      </c>
      <c r="D26" s="3">
        <f>$D$24+$D$25</f>
        <v>4525.8599166136373</v>
      </c>
    </row>
    <row r="28" spans="1:14" x14ac:dyDescent="0.25">
      <c r="C28" t="s">
        <v>29</v>
      </c>
      <c r="D28">
        <f>$B$17-$D$26/SUM(C33:C36)</f>
        <v>31.896560333545452</v>
      </c>
    </row>
    <row r="29" spans="1:14" x14ac:dyDescent="0.25">
      <c r="D29">
        <f>D28*90</f>
        <v>2870.6904300190909</v>
      </c>
    </row>
    <row r="30" spans="1:14" x14ac:dyDescent="0.25">
      <c r="F30" t="s">
        <v>39</v>
      </c>
      <c r="G30" t="s">
        <v>45</v>
      </c>
      <c r="H30" t="s">
        <v>47</v>
      </c>
      <c r="I30" t="s">
        <v>35</v>
      </c>
      <c r="J30" t="s">
        <v>46</v>
      </c>
      <c r="K30" t="s">
        <v>42</v>
      </c>
      <c r="M30" t="s">
        <v>43</v>
      </c>
      <c r="N30" t="s">
        <v>44</v>
      </c>
    </row>
    <row r="31" spans="1:14" ht="18.75" x14ac:dyDescent="0.3">
      <c r="C31" t="s">
        <v>25</v>
      </c>
      <c r="D31">
        <f>D26*(1+$B$16)</f>
        <v>4978.4459082750018</v>
      </c>
      <c r="E31">
        <v>0</v>
      </c>
      <c r="F31">
        <f>(1+$B$20)^(-E31)</f>
        <v>1</v>
      </c>
      <c r="G31">
        <v>1</v>
      </c>
      <c r="H31">
        <f>D33*F31</f>
        <v>1913.7936200127272</v>
      </c>
      <c r="I31">
        <f>(D33-D24)*F31</f>
        <v>-2021.7367422600007</v>
      </c>
      <c r="J31">
        <f>I31</f>
        <v>-2021.7367422600007</v>
      </c>
      <c r="K31">
        <f>(M31-N31)*G31</f>
        <v>-3548.49</v>
      </c>
      <c r="L31">
        <f>SUM(K31:K31)</f>
        <v>-3548.49</v>
      </c>
      <c r="M31" s="4">
        <v>1040</v>
      </c>
      <c r="N31" s="4">
        <v>4588.49</v>
      </c>
    </row>
    <row r="32" spans="1:14" ht="18.75" x14ac:dyDescent="0.3">
      <c r="D32" t="s">
        <v>36</v>
      </c>
      <c r="E32">
        <v>1</v>
      </c>
      <c r="F32">
        <f t="shared" ref="F32:F34" si="0">(1+$B$20)^(-E32)</f>
        <v>0.8771929824561403</v>
      </c>
      <c r="G32">
        <v>0.87</v>
      </c>
      <c r="H32">
        <f t="shared" ref="H32:H34" si="1">D34*F32</f>
        <v>1958.5607222352467</v>
      </c>
      <c r="I32">
        <f>(D34)*F32</f>
        <v>1958.5607222352467</v>
      </c>
      <c r="J32">
        <f>SUM(I31:I32)</f>
        <v>-63.176020024754052</v>
      </c>
      <c r="K32">
        <f>(M32)*G32</f>
        <v>1809.6</v>
      </c>
      <c r="L32">
        <f>SUM(K31:K32)</f>
        <v>-1738.8899999999999</v>
      </c>
      <c r="M32" s="4">
        <v>2080</v>
      </c>
      <c r="N32" s="4"/>
    </row>
    <row r="33" spans="1:14" ht="18.75" x14ac:dyDescent="0.3">
      <c r="A33">
        <v>2017</v>
      </c>
      <c r="B33" t="s">
        <v>31</v>
      </c>
      <c r="C33">
        <v>60</v>
      </c>
      <c r="D33">
        <f>$D$28*C33</f>
        <v>1913.7936200127272</v>
      </c>
      <c r="E33">
        <v>2</v>
      </c>
      <c r="F33">
        <f t="shared" si="0"/>
        <v>0.76946752847029842</v>
      </c>
      <c r="G33">
        <v>0.76</v>
      </c>
      <c r="H33">
        <f t="shared" si="1"/>
        <v>1718.0357212589881</v>
      </c>
      <c r="I33">
        <f t="shared" ref="I33:I34" si="2">(D35)*F33</f>
        <v>1718.0357212589881</v>
      </c>
      <c r="J33">
        <f>SUM(I31:I33)</f>
        <v>1654.8597012342341</v>
      </c>
      <c r="K33">
        <f>(M33)*G33</f>
        <v>2371.1999999999998</v>
      </c>
      <c r="L33">
        <f>SUM(K31:K33)</f>
        <v>632.30999999999995</v>
      </c>
      <c r="M33" s="4">
        <v>3120</v>
      </c>
      <c r="N33" s="4"/>
    </row>
    <row r="34" spans="1:14" ht="18.75" x14ac:dyDescent="0.3">
      <c r="A34">
        <v>2018</v>
      </c>
      <c r="B34" t="s">
        <v>32</v>
      </c>
      <c r="C34">
        <v>70</v>
      </c>
      <c r="D34">
        <f t="shared" ref="D34:D36" si="3">$D$28*C34</f>
        <v>2232.7592233481814</v>
      </c>
      <c r="E34">
        <v>3</v>
      </c>
      <c r="F34">
        <f t="shared" si="0"/>
        <v>0.67497151620201612</v>
      </c>
      <c r="G34">
        <v>0.67</v>
      </c>
      <c r="H34">
        <f t="shared" si="1"/>
        <v>1076.4634844981131</v>
      </c>
      <c r="I34">
        <f t="shared" si="2"/>
        <v>1076.4634844981131</v>
      </c>
      <c r="J34">
        <f>SUM(I31:I34)</f>
        <v>2731.3231857323472</v>
      </c>
      <c r="K34">
        <f>(M34)*G34</f>
        <v>2787.2000000000003</v>
      </c>
      <c r="L34">
        <f>SUM(K31:K34)</f>
        <v>3419.51</v>
      </c>
      <c r="M34" s="4">
        <v>4160</v>
      </c>
      <c r="N34" s="4"/>
    </row>
    <row r="35" spans="1:14" x14ac:dyDescent="0.25">
      <c r="A35">
        <v>2019</v>
      </c>
      <c r="B35" t="s">
        <v>33</v>
      </c>
      <c r="C35">
        <v>70</v>
      </c>
      <c r="D35">
        <f t="shared" si="3"/>
        <v>2232.7592233481814</v>
      </c>
    </row>
    <row r="36" spans="1:14" x14ac:dyDescent="0.25">
      <c r="A36">
        <v>2020</v>
      </c>
      <c r="B36" t="s">
        <v>34</v>
      </c>
      <c r="C36">
        <v>50</v>
      </c>
      <c r="D36">
        <f t="shared" si="3"/>
        <v>1594.8280166772727</v>
      </c>
    </row>
    <row r="37" spans="1:14" x14ac:dyDescent="0.25">
      <c r="F37" t="s">
        <v>49</v>
      </c>
      <c r="G37">
        <f>SUM(D33:D36)/4</f>
        <v>1993.5350208465907</v>
      </c>
    </row>
    <row r="38" spans="1:14" x14ac:dyDescent="0.25">
      <c r="F38" t="s">
        <v>48</v>
      </c>
      <c r="G38">
        <f>G37/D24*100</f>
        <v>50.654799667085918</v>
      </c>
    </row>
  </sheetData>
  <mergeCells count="1">
    <mergeCell ref="A1:B1"/>
  </mergeCells>
  <pageMargins left="0.7" right="0.7" top="0.75" bottom="0.75" header="0.3" footer="0.3"/>
  <pageSetup paperSize="9" orientation="portrait" verticalDpi="0" r:id="rId1"/>
  <drawing r:id="rId2"/>
  <legacyDrawing r:id="rId3"/>
  <oleObjects>
    <mc:AlternateContent xmlns:mc="http://schemas.openxmlformats.org/markup-compatibility/2006">
      <mc:Choice Requires="x14">
        <oleObject progId="Equation.DSMT4" shapeId="1025" r:id="rId4">
          <objectPr defaultSize="0" autoPict="0" r:id="rId5">
            <anchor moveWithCells="1" sizeWithCells="1">
              <from>
                <xdr:col>3</xdr:col>
                <xdr:colOff>0</xdr:colOff>
                <xdr:row>1</xdr:row>
                <xdr:rowOff>0</xdr:rowOff>
              </from>
              <to>
                <xdr:col>3</xdr:col>
                <xdr:colOff>2095500</xdr:colOff>
                <xdr:row>3</xdr:row>
                <xdr:rowOff>171450</xdr:rowOff>
              </to>
            </anchor>
          </objectPr>
        </oleObject>
      </mc:Choice>
      <mc:Fallback>
        <oleObject progId="Equation.DSMT4" shapeId="1025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2017-05-27T09:50:00Z</dcterms:modified>
</cp:coreProperties>
</file>